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4662018-9 - 4.66 Přechod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'4662018-9 - 4.66 Přechod ...'!$C$117:$L$191</definedName>
    <definedName name="_xlnm.Print_Area" localSheetId="1">'4662018-9 - 4.66 Přechod ...'!$C$4:$K$76,'4662018-9 - 4.66 Přechod ...'!$C$82:$K$99,'4662018-9 - 4.66 Přechod ...'!$C$105:$L$191</definedName>
    <definedName name="_xlnm.Print_Titles" localSheetId="1">'4662018-9 - 4.66 Přechod ...'!$117:$117</definedName>
  </definedNames>
  <calcPr/>
</workbook>
</file>

<file path=xl/calcChain.xml><?xml version="1.0" encoding="utf-8"?>
<calcChain xmlns="http://schemas.openxmlformats.org/spreadsheetml/2006/main">
  <c i="2" r="K39"/>
  <c r="K38"/>
  <c i="1" r="BA95"/>
  <c i="2" r="K37"/>
  <c i="1" r="AZ95"/>
  <c i="2" r="BI190"/>
  <c r="BH190"/>
  <c r="BG190"/>
  <c r="BF190"/>
  <c r="R190"/>
  <c r="Q190"/>
  <c r="X190"/>
  <c r="V190"/>
  <c r="T190"/>
  <c r="P190"/>
  <c r="BK190"/>
  <c r="K190"/>
  <c r="BE190"/>
  <c r="BI188"/>
  <c r="BH188"/>
  <c r="BG188"/>
  <c r="BF188"/>
  <c r="R188"/>
  <c r="Q188"/>
  <c r="X188"/>
  <c r="V188"/>
  <c r="T188"/>
  <c r="P188"/>
  <c r="BK188"/>
  <c r="K188"/>
  <c r="BE188"/>
  <c r="BI186"/>
  <c r="BH186"/>
  <c r="BG186"/>
  <c r="BF186"/>
  <c r="R186"/>
  <c r="Q186"/>
  <c r="X186"/>
  <c r="V186"/>
  <c r="T186"/>
  <c r="P186"/>
  <c r="BK186"/>
  <c r="K186"/>
  <c r="BE186"/>
  <c r="BI184"/>
  <c r="BH184"/>
  <c r="BG184"/>
  <c r="BF184"/>
  <c r="R184"/>
  <c r="Q184"/>
  <c r="X184"/>
  <c r="V184"/>
  <c r="T184"/>
  <c r="P184"/>
  <c r="BK184"/>
  <c r="K184"/>
  <c r="BE184"/>
  <c r="BI182"/>
  <c r="BH182"/>
  <c r="BG182"/>
  <c r="BF182"/>
  <c r="R182"/>
  <c r="Q182"/>
  <c r="X182"/>
  <c r="V182"/>
  <c r="T182"/>
  <c r="P182"/>
  <c r="BK182"/>
  <c r="K182"/>
  <c r="BE182"/>
  <c r="BI180"/>
  <c r="BH180"/>
  <c r="BG180"/>
  <c r="BF180"/>
  <c r="R180"/>
  <c r="Q180"/>
  <c r="X180"/>
  <c r="V180"/>
  <c r="T180"/>
  <c r="P180"/>
  <c r="BK180"/>
  <c r="K180"/>
  <c r="BE180"/>
  <c r="BI178"/>
  <c r="BH178"/>
  <c r="BG178"/>
  <c r="BF178"/>
  <c r="R178"/>
  <c r="Q178"/>
  <c r="X178"/>
  <c r="V178"/>
  <c r="T178"/>
  <c r="P178"/>
  <c r="BK178"/>
  <c r="K178"/>
  <c r="BE178"/>
  <c r="BI175"/>
  <c r="BH175"/>
  <c r="BG175"/>
  <c r="BF175"/>
  <c r="R175"/>
  <c r="Q175"/>
  <c r="X175"/>
  <c r="V175"/>
  <c r="T175"/>
  <c r="P175"/>
  <c r="BK175"/>
  <c r="K175"/>
  <c r="BE175"/>
  <c r="BI174"/>
  <c r="BH174"/>
  <c r="BG174"/>
  <c r="BF174"/>
  <c r="R174"/>
  <c r="Q174"/>
  <c r="X174"/>
  <c r="V174"/>
  <c r="T174"/>
  <c r="P174"/>
  <c r="BK174"/>
  <c r="K174"/>
  <c r="BE174"/>
  <c r="BI172"/>
  <c r="BH172"/>
  <c r="BG172"/>
  <c r="BF172"/>
  <c r="R172"/>
  <c r="Q172"/>
  <c r="X172"/>
  <c r="V172"/>
  <c r="T172"/>
  <c r="P172"/>
  <c r="BK172"/>
  <c r="K172"/>
  <c r="BE172"/>
  <c r="BI170"/>
  <c r="BH170"/>
  <c r="BG170"/>
  <c r="BF170"/>
  <c r="R170"/>
  <c r="Q170"/>
  <c r="X170"/>
  <c r="V170"/>
  <c r="T170"/>
  <c r="P170"/>
  <c r="BK170"/>
  <c r="K170"/>
  <c r="BE170"/>
  <c r="BI168"/>
  <c r="BH168"/>
  <c r="BG168"/>
  <c r="BF168"/>
  <c r="R168"/>
  <c r="Q168"/>
  <c r="X168"/>
  <c r="V168"/>
  <c r="T168"/>
  <c r="P168"/>
  <c r="BK168"/>
  <c r="K168"/>
  <c r="BE168"/>
  <c r="BI166"/>
  <c r="BH166"/>
  <c r="BG166"/>
  <c r="BF166"/>
  <c r="R166"/>
  <c r="Q166"/>
  <c r="X166"/>
  <c r="V166"/>
  <c r="T166"/>
  <c r="P166"/>
  <c r="BK166"/>
  <c r="K166"/>
  <c r="BE166"/>
  <c r="BI163"/>
  <c r="BH163"/>
  <c r="BG163"/>
  <c r="BF163"/>
  <c r="R163"/>
  <c r="Q163"/>
  <c r="X163"/>
  <c r="V163"/>
  <c r="T163"/>
  <c r="P163"/>
  <c r="BK163"/>
  <c r="K163"/>
  <c r="BE163"/>
  <c r="BI161"/>
  <c r="BH161"/>
  <c r="BG161"/>
  <c r="BF161"/>
  <c r="R161"/>
  <c r="Q161"/>
  <c r="X161"/>
  <c r="V161"/>
  <c r="T161"/>
  <c r="P161"/>
  <c r="BK161"/>
  <c r="K161"/>
  <c r="BE161"/>
  <c r="BI158"/>
  <c r="BH158"/>
  <c r="BG158"/>
  <c r="BF158"/>
  <c r="R158"/>
  <c r="Q158"/>
  <c r="X158"/>
  <c r="V158"/>
  <c r="T158"/>
  <c r="P158"/>
  <c r="BK158"/>
  <c r="K158"/>
  <c r="BE158"/>
  <c r="BI156"/>
  <c r="BH156"/>
  <c r="BG156"/>
  <c r="BF156"/>
  <c r="R156"/>
  <c r="Q156"/>
  <c r="X156"/>
  <c r="V156"/>
  <c r="T156"/>
  <c r="P156"/>
  <c r="BK156"/>
  <c r="K156"/>
  <c r="BE156"/>
  <c r="BI154"/>
  <c r="BH154"/>
  <c r="BG154"/>
  <c r="BF154"/>
  <c r="R154"/>
  <c r="Q154"/>
  <c r="X154"/>
  <c r="V154"/>
  <c r="T154"/>
  <c r="P154"/>
  <c r="BK154"/>
  <c r="K154"/>
  <c r="BE154"/>
  <c r="BI151"/>
  <c r="BH151"/>
  <c r="BG151"/>
  <c r="BF151"/>
  <c r="R151"/>
  <c r="Q151"/>
  <c r="X151"/>
  <c r="V151"/>
  <c r="T151"/>
  <c r="P151"/>
  <c r="BK151"/>
  <c r="K151"/>
  <c r="BE151"/>
  <c r="BI148"/>
  <c r="BH148"/>
  <c r="BG148"/>
  <c r="BF148"/>
  <c r="R148"/>
  <c r="Q148"/>
  <c r="X148"/>
  <c r="V148"/>
  <c r="T148"/>
  <c r="P148"/>
  <c r="BK148"/>
  <c r="K148"/>
  <c r="BE148"/>
  <c r="BI145"/>
  <c r="BH145"/>
  <c r="BG145"/>
  <c r="BF145"/>
  <c r="R145"/>
  <c r="Q145"/>
  <c r="X145"/>
  <c r="V145"/>
  <c r="T145"/>
  <c r="P145"/>
  <c r="BK145"/>
  <c r="K145"/>
  <c r="BE145"/>
  <c r="BI143"/>
  <c r="BH143"/>
  <c r="BG143"/>
  <c r="BF143"/>
  <c r="R143"/>
  <c r="Q143"/>
  <c r="X143"/>
  <c r="V143"/>
  <c r="T143"/>
  <c r="P143"/>
  <c r="BK143"/>
  <c r="K143"/>
  <c r="BE143"/>
  <c r="BI141"/>
  <c r="BH141"/>
  <c r="BG141"/>
  <c r="BF141"/>
  <c r="R141"/>
  <c r="Q141"/>
  <c r="X141"/>
  <c r="V141"/>
  <c r="T141"/>
  <c r="P141"/>
  <c r="BK141"/>
  <c r="K141"/>
  <c r="BE141"/>
  <c r="BI138"/>
  <c r="BH138"/>
  <c r="BG138"/>
  <c r="BF138"/>
  <c r="R138"/>
  <c r="Q138"/>
  <c r="X138"/>
  <c r="V138"/>
  <c r="T138"/>
  <c r="P138"/>
  <c r="BK138"/>
  <c r="K138"/>
  <c r="BE138"/>
  <c r="BI135"/>
  <c r="BH135"/>
  <c r="BG135"/>
  <c r="BF135"/>
  <c r="R135"/>
  <c r="Q135"/>
  <c r="X135"/>
  <c r="V135"/>
  <c r="T135"/>
  <c r="P135"/>
  <c r="BK135"/>
  <c r="K135"/>
  <c r="BE135"/>
  <c r="BI132"/>
  <c r="BH132"/>
  <c r="BG132"/>
  <c r="BF132"/>
  <c r="R132"/>
  <c r="Q132"/>
  <c r="X132"/>
  <c r="V132"/>
  <c r="T132"/>
  <c r="P132"/>
  <c r="BK132"/>
  <c r="K132"/>
  <c r="BE132"/>
  <c r="BI129"/>
  <c r="BH129"/>
  <c r="BG129"/>
  <c r="BF129"/>
  <c r="R129"/>
  <c r="Q129"/>
  <c r="X129"/>
  <c r="V129"/>
  <c r="T129"/>
  <c r="P129"/>
  <c r="BK129"/>
  <c r="K129"/>
  <c r="BE129"/>
  <c r="BI127"/>
  <c r="BH127"/>
  <c r="BG127"/>
  <c r="BF127"/>
  <c r="R127"/>
  <c r="Q127"/>
  <c r="X127"/>
  <c r="V127"/>
  <c r="T127"/>
  <c r="P127"/>
  <c r="BK127"/>
  <c r="K127"/>
  <c r="BE127"/>
  <c r="BI125"/>
  <c r="BH125"/>
  <c r="BG125"/>
  <c r="BF125"/>
  <c r="R125"/>
  <c r="Q125"/>
  <c r="X125"/>
  <c r="V125"/>
  <c r="T125"/>
  <c r="P125"/>
  <c r="BK125"/>
  <c r="K125"/>
  <c r="BE125"/>
  <c r="BI123"/>
  <c r="BH123"/>
  <c r="BG123"/>
  <c r="BF123"/>
  <c r="R123"/>
  <c r="Q123"/>
  <c r="X123"/>
  <c r="V123"/>
  <c r="T123"/>
  <c r="P123"/>
  <c r="BK123"/>
  <c r="K123"/>
  <c r="BE123"/>
  <c r="BI121"/>
  <c r="F39"/>
  <c i="1" r="BF95"/>
  <c i="2" r="BH121"/>
  <c r="F38"/>
  <c i="1" r="BE95"/>
  <c i="2" r="BG121"/>
  <c r="F37"/>
  <c i="1" r="BD95"/>
  <c i="2" r="BF121"/>
  <c r="K36"/>
  <c i="1" r="AY95"/>
  <c i="2" r="F36"/>
  <c i="1" r="BC95"/>
  <c i="2" r="R121"/>
  <c r="R120"/>
  <c r="R119"/>
  <c r="R118"/>
  <c r="J96"/>
  <c r="Q121"/>
  <c r="Q120"/>
  <c r="Q119"/>
  <c r="Q118"/>
  <c r="I96"/>
  <c r="X121"/>
  <c r="X120"/>
  <c r="X119"/>
  <c r="X118"/>
  <c r="V121"/>
  <c r="V120"/>
  <c r="V119"/>
  <c r="V118"/>
  <c r="T121"/>
  <c r="T120"/>
  <c r="T119"/>
  <c r="T118"/>
  <c i="1" r="AW95"/>
  <c i="2" r="P121"/>
  <c r="BK121"/>
  <c r="BK120"/>
  <c r="K120"/>
  <c r="BK119"/>
  <c r="K119"/>
  <c r="BK118"/>
  <c r="K118"/>
  <c r="K96"/>
  <c r="K32"/>
  <c i="1" r="AG95"/>
  <c i="2" r="K121"/>
  <c r="BE121"/>
  <c r="K35"/>
  <c i="1" r="AX95"/>
  <c i="2" r="F35"/>
  <c i="1" r="BB95"/>
  <c i="2" r="K98"/>
  <c r="J98"/>
  <c r="I98"/>
  <c r="K97"/>
  <c r="J97"/>
  <c r="I97"/>
  <c r="F114"/>
  <c r="F112"/>
  <c r="E110"/>
  <c r="K31"/>
  <c i="1" r="AT95"/>
  <c i="2" r="K30"/>
  <c i="1" r="AS95"/>
  <c i="2" r="F91"/>
  <c r="F89"/>
  <c r="E87"/>
  <c r="K41"/>
  <c r="J24"/>
  <c r="E24"/>
  <c r="J115"/>
  <c r="J92"/>
  <c r="J23"/>
  <c r="J21"/>
  <c r="E21"/>
  <c r="J114"/>
  <c r="J91"/>
  <c r="J20"/>
  <c r="J18"/>
  <c r="E18"/>
  <c r="F115"/>
  <c r="F92"/>
  <c r="J17"/>
  <c r="J12"/>
  <c r="J112"/>
  <c r="J89"/>
  <c r="E7"/>
  <c r="E108"/>
  <c r="E85"/>
  <c i="1" r="BF94"/>
  <c r="W33"/>
  <c r="BE94"/>
  <c r="W32"/>
  <c r="BD94"/>
  <c r="W31"/>
  <c r="BC94"/>
  <c r="W30"/>
  <c r="BB94"/>
  <c r="W29"/>
  <c r="BA94"/>
  <c r="AZ94"/>
  <c r="AY94"/>
  <c r="AK30"/>
  <c r="AX94"/>
  <c r="AK29"/>
  <c r="AW94"/>
  <c r="AV94"/>
  <c r="AU94"/>
  <c r="AT94"/>
  <c r="AS94"/>
  <c r="AG94"/>
  <c r="AK26"/>
  <c r="AV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<sst xmlns="http://schemas.openxmlformats.org/spreadsheetml/2006/main">
  <si>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</si>
  <si>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</si>
  <si>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</si>
  <si>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</si>
  <si>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</si>
  <si>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</si>
  <si>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{dc0849d6-f083-427c-b730-3129d09b9113}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</si>
  <si>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</si>
  <si>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</si>
  <si>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</si>
  <si>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</si>
  <si>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</si>
  <si>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</si>
  <si>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</si>
  <si>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</si>
  <si>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4662018-9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</si>
  <si>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</si>
  <si>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</si>
  <si>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4.66 Přechod Otakara Ševčíka</t>
  </si>
  <si>
    <t>KSO:</t>
  </si>
  <si>
    <t>CC-CZ:</t>
  </si>
  <si>
    <t>Místo:</t>
  </si>
  <si>
    <t>Brno</t>
  </si>
  <si>
    <t>Datum:</t>
  </si>
  <si>
    <t>21. 9. 2018</t>
  </si>
  <si>
    <t>Zadavatel:</t>
  </si>
  <si>
    <t>IČ:</t>
  </si>
  <si>
    <t>44992785</t>
  </si>
  <si>
    <t>Statutární město Brno</t>
  </si>
  <si>
    <t>DIČ:</t>
  </si>
  <si>
    <t>CZ44992785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</si>
  <si>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</si>
  <si>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</si>
  <si>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</si>
  <si>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</si>
  <si>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</si>
  <si>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</si>
  <si>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</si>
  <si>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</si>
  <si>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</si>
  <si>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</si>
  <si>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</si>
  <si>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</si>
  <si>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</si>
  <si>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</si>
  <si>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</si>
  <si>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</si>
  <si>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</si>
  <si>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</si>
  <si>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</si>
  <si>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</si>
  <si>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</si>
  <si>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</si>
  <si>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</si>
  <si>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</si>
  <si>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</si>
  <si>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</si>
  <si>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</si>
  <si>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</si>
  <si>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</si>
  <si>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</si>
  <si>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</si>
  <si>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</si>
  <si>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</si>
  <si>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</si>
  <si>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</si>
  <si>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</si>
  <si>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</si>
  <si>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</si>
  <si>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</si>
  <si>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</si>
  <si>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</si>
  <si>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</si>
  <si>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</si>
  <si>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</si>
  <si>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</si>
  <si>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</si>
  <si>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</si>
  <si>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</si>
  <si>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</si>
  <si>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</si>
  <si>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</si>
  <si>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</si>
  <si>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</si>
  <si>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</si>
  <si>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</si>
  <si>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{33c8574a-21cd-4129-b0a5-52742720e8f7}</t>
  </si>
  <si>
    <t>2</t>
  </si>
  <si>
    <t>KRYCÍ LIST SOUPISU PRACÍ</t>
  </si>
  <si>
    <t>Objekt:</t>
  </si>
  <si>
    <t>4662018-9 - 4.66 Přechod Otakara Ševčíka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</si>
  <si>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</si>
  <si>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</si>
  <si>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</si>
  <si>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</si>
  <si>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</si>
  <si>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</si>
  <si>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</si>
  <si>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</si>
  <si>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</si>
  <si>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</si>
  <si>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</si>
  <si>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</si>
  <si>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</si>
  <si>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</si>
  <si>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</si>
  <si>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</si>
  <si>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</si>
  <si>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</si>
  <si>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</si>
  <si>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</si>
  <si>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</si>
  <si>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</si>
  <si>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</si>
  <si>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</si>
  <si>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</si>
  <si>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</si>
  <si>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</si>
  <si>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</si>
  <si>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</si>
  <si>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</si>
  <si>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</si>
  <si>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</si>
  <si>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</si>
  <si>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</si>
  <si>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K</t>
  </si>
  <si>
    <t>220960096-D</t>
  </si>
  <si>
    <t>Demontáž - Smontování návěstidla dvoukomorového pro montáž na stožár</t>
  </si>
  <si>
    <t>kus</t>
  </si>
  <si>
    <t>CS ÚRS 2018 02</t>
  </si>
  <si>
    <t>64</t>
  </si>
  <si>
    <t>802311410</t>
  </si>
  <si>
    <t>PP</t>
  </si>
  <si>
    <t>Demontáž - Smontování dopravního návěstidla včetně sestavení návěstidla s elektrickým propojením, montáže upevňovací konzoly pro upevnění na stožár nebo montáže nosiče pro upevnění na výložník dvoukomorového pro montáž na stožár</t>
  </si>
  <si>
    <t>220960096</t>
  </si>
  <si>
    <t>Smontování návěstidla dvoukomorového pro montáž na stožár</t>
  </si>
  <si>
    <t>-841002374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</si>
  <si>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</si>
  <si>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220960101-D</t>
  </si>
  <si>
    <t>Demontáž - Smontování návěstidla tříkomorového pro montáž na stožár</t>
  </si>
  <si>
    <t>1976871926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</si>
  <si>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stožár</t>
  </si>
  <si>
    <t>4</t>
  </si>
  <si>
    <t>220960101</t>
  </si>
  <si>
    <t>Smontování návěstidla tříkomorového pro montáž na stožár</t>
  </si>
  <si>
    <t>739298380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</si>
  <si>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</si>
  <si>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5</t>
  </si>
  <si>
    <t>00008</t>
  </si>
  <si>
    <t>LED vložka červená, průměr 200mm</t>
  </si>
  <si>
    <t>256</t>
  </si>
  <si>
    <t>-1874406586</t>
  </si>
  <si>
    <t xml:space="preserve">LED vložka červená, průměr 200mm, napájecí napětí do 50V, příkon do 18W se stmíváním.
</t>
  </si>
  <si>
    <t>P</t>
  </si>
  <si>
    <t>Poznámka k položce:_x000d_
Pro návěstidla VA1, PA1, PB1, PB2, PA2 a VB1 á 1ks</t>
  </si>
  <si>
    <t>6</t>
  </si>
  <si>
    <t>00009</t>
  </si>
  <si>
    <t>LED vložka žlutá, průměr 200mm</t>
  </si>
  <si>
    <t>-1244177887</t>
  </si>
  <si>
    <t xml:space="preserve">LED vložka žlutá, průměr 200mm, pro napájecí napětí do 50V a příkonem do 18W se stmíváním.
</t>
  </si>
  <si>
    <t>Poznámka k položce:_x000d_
Pro návěstidla VA1 a VB1 á 1ks</t>
  </si>
  <si>
    <t>7</t>
  </si>
  <si>
    <t>00010</t>
  </si>
  <si>
    <t>LED vložka zelená průměr 200mm</t>
  </si>
  <si>
    <t>2111563815</t>
  </si>
  <si>
    <t xml:space="preserve">LED vložka zelená, průměr 200mm, napájecí napětí do 50V, příkon do 18W se stmíváním.
</t>
  </si>
  <si>
    <t>8</t>
  </si>
  <si>
    <t>00011</t>
  </si>
  <si>
    <t>Symbol pro LED vložku 200mm</t>
  </si>
  <si>
    <t>-527707267</t>
  </si>
  <si>
    <t>Poznámka k položce:_x000d_
Stojící chodec pro návěstidla PA1, PB1, PB2 a PA2 á 1ks_x000d_
Kráčející chodec pro návěstidla PA1, PB1, PB2 a PA2 á 1ks</t>
  </si>
  <si>
    <t>9</t>
  </si>
  <si>
    <t>220960102-D</t>
  </si>
  <si>
    <t>Demontáž - Smontování návěstidla tříkomorového pro montáž na výložník</t>
  </si>
  <si>
    <t>1852580929</t>
  </si>
  <si>
    <t>Demontáž - 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</si>
  <si>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10</t>
  </si>
  <si>
    <t>220960102</t>
  </si>
  <si>
    <t>Smontování návěstidla tříkomorového pro montáž na výložník</t>
  </si>
  <si>
    <t>1596808224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</si>
  <si>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</si>
  <si>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11</t>
  </si>
  <si>
    <t>00012</t>
  </si>
  <si>
    <t xml:space="preserve">LED vložka  červená průměr 300</t>
  </si>
  <si>
    <t>-487462760</t>
  </si>
  <si>
    <t xml:space="preserve">LED vložka  červená průměr 300, napájecí napětí do 50V, příkon do 18W se stmíváním.
</t>
  </si>
  <si>
    <t>Poznámka k položce:_x000d_
Pro návěstidla VA2 a VB2 á 1ks</t>
  </si>
  <si>
    <t>12</t>
  </si>
  <si>
    <t>00013</t>
  </si>
  <si>
    <t xml:space="preserve">LED vložka  žlutá průměr 300</t>
  </si>
  <si>
    <t>975053360</t>
  </si>
  <si>
    <t xml:space="preserve">LED vložka  žlutá průměr 300, napájecí napětí do 50V, příkon do 18W se stmíváním.
</t>
  </si>
  <si>
    <t>13</t>
  </si>
  <si>
    <t>00014</t>
  </si>
  <si>
    <t xml:space="preserve">LED vložka  zelená průměr 300</t>
  </si>
  <si>
    <t>1707511012</t>
  </si>
  <si>
    <t xml:space="preserve">LED vložka  zelená průměr 300, napájecí napětí do 50V, příkon do 18W se stmíváním.
</t>
  </si>
  <si>
    <t>14</t>
  </si>
  <si>
    <t>220960113-D</t>
  </si>
  <si>
    <t>Demontáž signalizačního zařízení pro nevidomé na návěstidlo</t>
  </si>
  <si>
    <t>-777982529</t>
  </si>
  <si>
    <t>220960113</t>
  </si>
  <si>
    <t>Montáž signalizačního zařízení pro nevidomé na návěstidlo</t>
  </si>
  <si>
    <t>835848473</t>
  </si>
  <si>
    <t>16</t>
  </si>
  <si>
    <t>00020</t>
  </si>
  <si>
    <t>Akustická signalizace pro nevidomé</t>
  </si>
  <si>
    <t>1195666483</t>
  </si>
  <si>
    <t>Akustická signalizace pro nevidomé, napájecí napětí do 50V.</t>
  </si>
  <si>
    <t>Poznámka k položce:_x000d_
Pro návěstidla PA1, PB1, PB2 a PA2 á 1ks</t>
  </si>
  <si>
    <t>17</t>
  </si>
  <si>
    <t>220960120</t>
  </si>
  <si>
    <t>Montáž dopravního videodetektoru na výložník</t>
  </si>
  <si>
    <t>470625189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</si>
  <si>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</si>
  <si>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18</t>
  </si>
  <si>
    <t>00022</t>
  </si>
  <si>
    <t>Videodetektor</t>
  </si>
  <si>
    <t>-644818798</t>
  </si>
  <si>
    <t>Videodetektor včetně interface, adaptéru a skříňky na stožár</t>
  </si>
  <si>
    <t>Poznámka k položce:_x000d_
Pro detekci zón DVB1 a DVB2</t>
  </si>
  <si>
    <t>19</t>
  </si>
  <si>
    <t>10.051.284</t>
  </si>
  <si>
    <t>CMSM 7G1 (7Cx1)</t>
  </si>
  <si>
    <t>1406128283</t>
  </si>
  <si>
    <t>20</t>
  </si>
  <si>
    <t>10.048.398</t>
  </si>
  <si>
    <t>CMSM 4x0,75 (4Dx0,75)</t>
  </si>
  <si>
    <t>-686579474</t>
  </si>
  <si>
    <t>220960181</t>
  </si>
  <si>
    <t>Montáž řadiče do šesti světelných skupin</t>
  </si>
  <si>
    <t>-590672831</t>
  </si>
  <si>
    <t>Montáž řadiče včetně usazení, zatažení kabelů do řadiče, připojení uzemnění do šesti světelných skupin</t>
  </si>
  <si>
    <t>22</t>
  </si>
  <si>
    <t>220960181-D</t>
  </si>
  <si>
    <t>Demontáž řadiče do šesti světelných skupin</t>
  </si>
  <si>
    <t>-556898171</t>
  </si>
  <si>
    <t>Demontáž řadiče včetně usazení, zatažení kabelů do řadiče, připojení uzemnění do šesti světelných skupin</t>
  </si>
  <si>
    <t>23</t>
  </si>
  <si>
    <t>00019</t>
  </si>
  <si>
    <t>Mikroprocesorový řadič</t>
  </si>
  <si>
    <t>ks</t>
  </si>
  <si>
    <t>-1471110046</t>
  </si>
  <si>
    <t>24</t>
  </si>
  <si>
    <t>00023</t>
  </si>
  <si>
    <t>HW výbava řadiče pro preferenci MHD</t>
  </si>
  <si>
    <t>-309581345</t>
  </si>
  <si>
    <t>Komunikační modem pro komunikaci mezi řadičem a vozy MHD, včetně antény, převodníku a instalace na stožár SSZ.</t>
  </si>
  <si>
    <t>Poznámka k položce:_x000d_
Komunikační modem pro komunikaci mezi řadičem a vozy MHD, včetně antény, převodníku a instalace na stožár SSZ.</t>
  </si>
  <si>
    <t>25</t>
  </si>
  <si>
    <t>220960200</t>
  </si>
  <si>
    <t>Adresace řadiče do čtyř světelných skupin</t>
  </si>
  <si>
    <t>203509</t>
  </si>
  <si>
    <t>Adresace řadiče MR do čtyř světelných skupin</t>
  </si>
  <si>
    <t>26</t>
  </si>
  <si>
    <t>220960220</t>
  </si>
  <si>
    <t>Programování řadiče MR do čtyř světelných skupin</t>
  </si>
  <si>
    <t>-1238489692</t>
  </si>
  <si>
    <t>27</t>
  </si>
  <si>
    <t>220960311</t>
  </si>
  <si>
    <t>Komplexní vyzkoušení křižovatky s MR řadičem před uvedením zařízení do provozu do 5 signál skupin</t>
  </si>
  <si>
    <t>-1593232581</t>
  </si>
  <si>
    <t>Komplexní vyzkoušení křižovatky s mikroprocesorovým řadičem MR před uvedením zařízení do provozu do pěti signálních skupin</t>
  </si>
  <si>
    <t>28</t>
  </si>
  <si>
    <t>220960422</t>
  </si>
  <si>
    <t>Uvedení zařízení SSZ do provozu po přepnutí na blikající žlutou</t>
  </si>
  <si>
    <t>-1091695930</t>
  </si>
  <si>
    <t>Uvedení do provozu silniční signalizační zařízení po přepnutí na blikající žlutou</t>
  </si>
  <si>
    <t>29</t>
  </si>
  <si>
    <t>00002A</t>
  </si>
  <si>
    <t xml:space="preserve">Komunikační modem pro komunikaci řadiče s dopravní ústřednou </t>
  </si>
  <si>
    <t>-1044766486</t>
  </si>
  <si>
    <t>Komunikační modem pro komunikaci řadiče s dopravní ústřednou - pro řadič</t>
  </si>
  <si>
    <t>30</t>
  </si>
  <si>
    <t>00003A</t>
  </si>
  <si>
    <t>Komunikační modem pro komunikaci dopravní ústředny s řadičem</t>
  </si>
  <si>
    <t>522919079</t>
  </si>
  <si>
    <t>Komunikační modem pro komunikaci dopravní ústředny s řadičem - pro dopravní ústřednu</t>
  </si>
  <si>
    <t>31</t>
  </si>
  <si>
    <t>220960443</t>
  </si>
  <si>
    <t>Připojení zařízení SSZ do koordinované skupiny</t>
  </si>
  <si>
    <t>-1566236080</t>
  </si>
  <si>
    <t>Připojení silničního signalizačního zařízení včetně vyhledání příslušných vodičů koordinačního kabelu, kontroly ovládacích napětí, propojení svorkovnice B a F do koordinované skupiny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</si>
</sst>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5.83" hidden="1" customWidth="1"/>
    <col min="49" max="49" width="25.83" hidden="1" customWidth="1"/>
    <col min="50" max="50" width="21.67" hidden="1" customWidth="1"/>
    <col min="51" max="51" width="21.67" hidden="1" customWidth="1"/>
    <col min="52" max="52" width="25" hidden="1" customWidth="1"/>
    <col min="53" max="53" width="25" hidden="1" customWidth="1"/>
    <col min="54" max="54" width="21.67" hidden="1" customWidth="1"/>
    <col min="55" max="55" width="19.17" hidden="1" customWidth="1"/>
    <col min="56" max="56" width="25" hidden="1" customWidth="1"/>
    <col min="57" max="57" width="21.67" hidden="1" customWidth="1"/>
    <col min="58" max="58" width="19.17" hidden="1" customWidth="1"/>
    <col min="59" max="59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ht="36.96" customHeight="1">
      <c r="AR2"/>
      <c r="BS2" s="13" t="s">
        <v>7</v>
      </c>
      <c r="BT2" s="13" t="s">
        <v>8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G5" s="24" t="s">
        <v>16</v>
      </c>
      <c r="BS5" s="13" t="s">
        <v>7</v>
      </c>
    </row>
    <row r="6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G6" s="27"/>
      <c r="BS6" s="13" t="s">
        <v>7</v>
      </c>
    </row>
    <row r="7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G7" s="27"/>
      <c r="BS7" s="13" t="s">
        <v>7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G8" s="27"/>
      <c r="BS8" s="13" t="s">
        <v>7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"/>
      <c r="BS9" s="13" t="s">
        <v>7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G10" s="27"/>
      <c r="BS10" s="13" t="s">
        <v>7</v>
      </c>
    </row>
    <row r="1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G11" s="27"/>
      <c r="BS11" s="13" t="s">
        <v>7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"/>
      <c r="BS12" s="13" t="s">
        <v>7</v>
      </c>
    </row>
    <row r="13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G13" s="27"/>
      <c r="BS13" s="13" t="s">
        <v>7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G14" s="27"/>
      <c r="BS14" s="13" t="s">
        <v>7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"/>
      <c r="BS15" s="13" t="s">
        <v>4</v>
      </c>
    </row>
    <row r="16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G16" s="27"/>
      <c r="BS16" s="13" t="s">
        <v>4</v>
      </c>
    </row>
    <row r="17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</v>
      </c>
      <c r="AO17" s="18"/>
      <c r="AP17" s="18"/>
      <c r="AQ17" s="18"/>
      <c r="AR17" s="16"/>
      <c r="BG17" s="27"/>
      <c r="BS17" s="13" t="s">
        <v>5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"/>
      <c r="BS18" s="13" t="s">
        <v>7</v>
      </c>
    </row>
    <row r="19" ht="12" customHeight="1">
      <c r="B19" s="17"/>
      <c r="C19" s="18"/>
      <c r="D19" s="28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G19" s="27"/>
      <c r="BS19" s="13" t="s">
        <v>7</v>
      </c>
    </row>
    <row r="20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</v>
      </c>
      <c r="AO20" s="18"/>
      <c r="AP20" s="18"/>
      <c r="AQ20" s="18"/>
      <c r="AR20" s="16"/>
      <c r="BG20" s="27"/>
      <c r="BS20" s="13" t="s">
        <v>5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G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G25" s="27"/>
    </row>
    <row r="26" s="1" customFormat="1" ht="25.92" customHeight="1"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5"/>
      <c r="AQ26" s="35"/>
      <c r="AR26" s="39"/>
      <c r="BG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G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9"/>
      <c r="BG28" s="27"/>
    </row>
    <row r="29" s="2" customFormat="1" ht="14.4" customHeight="1">
      <c r="B29" s="41"/>
      <c r="C29" s="42"/>
      <c r="D29" s="28" t="s">
        <v>41</v>
      </c>
      <c r="E29" s="42"/>
      <c r="F29" s="28" t="s">
        <v>42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ROUND(BB94,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ROUND(AX94, 2)</f>
        <v>0</v>
      </c>
      <c r="AL29" s="42"/>
      <c r="AM29" s="42"/>
      <c r="AN29" s="42"/>
      <c r="AO29" s="42"/>
      <c r="AP29" s="42"/>
      <c r="AQ29" s="42"/>
      <c r="AR29" s="45"/>
      <c r="BG29" s="46"/>
    </row>
    <row r="30" s="2" customFormat="1" ht="14.4" customHeight="1">
      <c r="B30" s="41"/>
      <c r="C30" s="42"/>
      <c r="D30" s="42"/>
      <c r="E30" s="42"/>
      <c r="F30" s="28" t="s">
        <v>43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ROUND(BC94,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ROUND(AY94, 2)</f>
        <v>0</v>
      </c>
      <c r="AL30" s="42"/>
      <c r="AM30" s="42"/>
      <c r="AN30" s="42"/>
      <c r="AO30" s="42"/>
      <c r="AP30" s="42"/>
      <c r="AQ30" s="42"/>
      <c r="AR30" s="45"/>
      <c r="BG30" s="46"/>
    </row>
    <row r="31" hidden="1" s="2" customFormat="1" ht="14.4" customHeight="1">
      <c r="B31" s="41"/>
      <c r="C31" s="42"/>
      <c r="D31" s="42"/>
      <c r="E31" s="42"/>
      <c r="F31" s="28" t="s">
        <v>44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ROUND(BD94,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G31" s="46"/>
    </row>
    <row r="32" hidden="1" s="2" customFormat="1" ht="14.4" customHeight="1">
      <c r="B32" s="41"/>
      <c r="C32" s="42"/>
      <c r="D32" s="42"/>
      <c r="E32" s="42"/>
      <c r="F32" s="28" t="s">
        <v>45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ROUND(BE94,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G32" s="46"/>
    </row>
    <row r="33" hidden="1" s="2" customFormat="1" ht="14.4" customHeight="1">
      <c r="B33" s="41"/>
      <c r="C33" s="42"/>
      <c r="D33" s="42"/>
      <c r="E33" s="42"/>
      <c r="F33" s="28" t="s">
        <v>46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ROUND(BF94,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G33" s="46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G34" s="27"/>
    </row>
    <row r="35" s="1" customFormat="1" ht="25.92" customHeight="1">
      <c r="B35" s="34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14.4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9"/>
    </row>
    <row r="38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1" customFormat="1" ht="14.4" customHeight="1">
      <c r="B49" s="34"/>
      <c r="C49" s="35"/>
      <c r="D49" s="54" t="s">
        <v>50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51</v>
      </c>
      <c r="AI49" s="55"/>
      <c r="AJ49" s="55"/>
      <c r="AK49" s="55"/>
      <c r="AL49" s="55"/>
      <c r="AM49" s="55"/>
      <c r="AN49" s="55"/>
      <c r="AO49" s="55"/>
      <c r="AP49" s="35"/>
      <c r="AQ49" s="35"/>
      <c r="AR49" s="3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1" customFormat="1">
      <c r="B60" s="34"/>
      <c r="C60" s="35"/>
      <c r="D60" s="56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6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6" t="s">
        <v>52</v>
      </c>
      <c r="AI60" s="37"/>
      <c r="AJ60" s="37"/>
      <c r="AK60" s="37"/>
      <c r="AL60" s="37"/>
      <c r="AM60" s="56" t="s">
        <v>53</v>
      </c>
      <c r="AN60" s="37"/>
      <c r="AO60" s="37"/>
      <c r="AP60" s="35"/>
      <c r="AQ60" s="35"/>
      <c r="AR60" s="39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1" customFormat="1">
      <c r="B64" s="34"/>
      <c r="C64" s="35"/>
      <c r="D64" s="54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4" t="s">
        <v>55</v>
      </c>
      <c r="AI64" s="55"/>
      <c r="AJ64" s="55"/>
      <c r="AK64" s="55"/>
      <c r="AL64" s="55"/>
      <c r="AM64" s="55"/>
      <c r="AN64" s="55"/>
      <c r="AO64" s="55"/>
      <c r="AP64" s="35"/>
      <c r="AQ64" s="35"/>
      <c r="AR64" s="39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1" customFormat="1">
      <c r="B75" s="34"/>
      <c r="C75" s="35"/>
      <c r="D75" s="56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6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6" t="s">
        <v>52</v>
      </c>
      <c r="AI75" s="37"/>
      <c r="AJ75" s="37"/>
      <c r="AK75" s="37"/>
      <c r="AL75" s="37"/>
      <c r="AM75" s="56" t="s">
        <v>53</v>
      </c>
      <c r="AN75" s="37"/>
      <c r="AO75" s="37"/>
      <c r="AP75" s="35"/>
      <c r="AQ75" s="35"/>
      <c r="AR75" s="39"/>
    </row>
    <row r="76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9"/>
    </row>
    <row r="77" s="1" customFormat="1" ht="6.96" customHeight="1"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9"/>
    </row>
    <row r="81" s="1" customFormat="1" ht="6.96" customHeight="1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9"/>
    </row>
    <row r="82" s="1" customFormat="1" ht="24.96" customHeight="1">
      <c r="B82" s="34"/>
      <c r="C82" s="19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9"/>
    </row>
    <row r="84" s="3" customFormat="1" ht="12" customHeight="1">
      <c r="B84" s="61"/>
      <c r="C84" s="28" t="s">
        <v>14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4662018-9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="4" customFormat="1" ht="36.96" customHeight="1">
      <c r="B85" s="64"/>
      <c r="C85" s="65" t="s">
        <v>17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4.66 Přechod Otakara Ševčíka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</row>
    <row r="86" s="1" customFormat="1" ht="6.96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9"/>
    </row>
    <row r="87" s="1" customFormat="1" ht="12" customHeight="1">
      <c r="B87" s="34"/>
      <c r="C87" s="28" t="s">
        <v>21</v>
      </c>
      <c r="D87" s="35"/>
      <c r="E87" s="35"/>
      <c r="F87" s="35"/>
      <c r="G87" s="35"/>
      <c r="H87" s="35"/>
      <c r="I87" s="35"/>
      <c r="J87" s="35"/>
      <c r="K87" s="35"/>
      <c r="L87" s="69" t="str">
        <f>IF(K8="","",K8)</f>
        <v>Brno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23</v>
      </c>
      <c r="AJ87" s="35"/>
      <c r="AK87" s="35"/>
      <c r="AL87" s="35"/>
      <c r="AM87" s="70" t="str">
        <f>IF(AN8= "","",AN8)</f>
        <v>21. 9. 2018</v>
      </c>
      <c r="AN87" s="70"/>
      <c r="AO87" s="35"/>
      <c r="AP87" s="35"/>
      <c r="AQ87" s="35"/>
      <c r="AR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9"/>
    </row>
    <row r="89" s="1" customFormat="1" ht="15.15" customHeight="1">
      <c r="B89" s="34"/>
      <c r="C89" s="28" t="s">
        <v>25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>Statutární město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33</v>
      </c>
      <c r="AJ89" s="35"/>
      <c r="AK89" s="35"/>
      <c r="AL89" s="35"/>
      <c r="AM89" s="71" t="str">
        <f>IF(E17="","",E17)</f>
        <v xml:space="preserve"> </v>
      </c>
      <c r="AN89" s="62"/>
      <c r="AO89" s="62"/>
      <c r="AP89" s="62"/>
      <c r="AQ89" s="35"/>
      <c r="AR89" s="39"/>
      <c r="AS89" s="72" t="s">
        <v>57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5"/>
    </row>
    <row r="90" s="1" customFormat="1" ht="15.15" customHeight="1">
      <c r="B90" s="34"/>
      <c r="C90" s="28" t="s">
        <v>31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71" t="str">
        <f>IF(E20="","",E20)</f>
        <v xml:space="preserve"> </v>
      </c>
      <c r="AN90" s="62"/>
      <c r="AO90" s="62"/>
      <c r="AP90" s="62"/>
      <c r="AQ90" s="35"/>
      <c r="AR90" s="39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9"/>
    </row>
    <row r="91" s="1" customFormat="1" ht="10.8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9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2"/>
      <c r="BE91" s="82"/>
      <c r="BF91" s="83"/>
    </row>
    <row r="92" s="1" customFormat="1" ht="29.28" customHeight="1">
      <c r="B92" s="34"/>
      <c r="C92" s="84" t="s">
        <v>58</v>
      </c>
      <c r="D92" s="85"/>
      <c r="E92" s="85"/>
      <c r="F92" s="85"/>
      <c r="G92" s="85"/>
      <c r="H92" s="86"/>
      <c r="I92" s="87" t="s">
        <v>59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60</v>
      </c>
      <c r="AH92" s="85"/>
      <c r="AI92" s="85"/>
      <c r="AJ92" s="85"/>
      <c r="AK92" s="85"/>
      <c r="AL92" s="85"/>
      <c r="AM92" s="85"/>
      <c r="AN92" s="87" t="s">
        <v>61</v>
      </c>
      <c r="AO92" s="85"/>
      <c r="AP92" s="89"/>
      <c r="AQ92" s="90" t="s">
        <v>62</v>
      </c>
      <c r="AR92" s="39"/>
      <c r="AS92" s="91" t="s">
        <v>63</v>
      </c>
      <c r="AT92" s="92" t="s">
        <v>64</v>
      </c>
      <c r="AU92" s="92" t="s">
        <v>65</v>
      </c>
      <c r="AV92" s="92" t="s">
        <v>66</v>
      </c>
      <c r="AW92" s="92" t="s">
        <v>67</v>
      </c>
      <c r="AX92" s="92" t="s">
        <v>68</v>
      </c>
      <c r="AY92" s="92" t="s">
        <v>69</v>
      </c>
      <c r="AZ92" s="92" t="s">
        <v>70</v>
      </c>
      <c r="BA92" s="92" t="s">
        <v>71</v>
      </c>
      <c r="BB92" s="92" t="s">
        <v>72</v>
      </c>
      <c r="BC92" s="92" t="s">
        <v>73</v>
      </c>
      <c r="BD92" s="92" t="s">
        <v>74</v>
      </c>
      <c r="BE92" s="92" t="s">
        <v>75</v>
      </c>
      <c r="BF92" s="93" t="s">
        <v>76</v>
      </c>
    </row>
    <row r="93" s="1" customFormat="1" ht="10.8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9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6"/>
    </row>
    <row r="94" s="5" customFormat="1" ht="32.4" customHeight="1">
      <c r="B94" s="97"/>
      <c r="C94" s="98" t="s">
        <v>77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ROUND(AG95,2)</f>
        <v>0</v>
      </c>
      <c r="AH94" s="100"/>
      <c r="AI94" s="100"/>
      <c r="AJ94" s="100"/>
      <c r="AK94" s="100"/>
      <c r="AL94" s="100"/>
      <c r="AM94" s="100"/>
      <c r="AN94" s="101">
        <f>SUM(AG94,AV94)</f>
        <v>0</v>
      </c>
      <c r="AO94" s="101"/>
      <c r="AP94" s="101"/>
      <c r="AQ94" s="102" t="s">
        <v>1</v>
      </c>
      <c r="AR94" s="103"/>
      <c r="AS94" s="104">
        <f>ROUND(AS95,2)</f>
        <v>0</v>
      </c>
      <c r="AT94" s="105">
        <f>ROUND(AT95,2)</f>
        <v>0</v>
      </c>
      <c r="AU94" s="106">
        <f>ROUND(AU95,2)</f>
        <v>0</v>
      </c>
      <c r="AV94" s="106">
        <f>ROUND(SUM(AX94:AY94),2)</f>
        <v>0</v>
      </c>
      <c r="AW94" s="107">
        <f>ROUND(AW95,5)</f>
        <v>0</v>
      </c>
      <c r="AX94" s="106">
        <f>ROUND(BB94*L29,2)</f>
        <v>0</v>
      </c>
      <c r="AY94" s="106">
        <f>ROUND(BC94*L30,2)</f>
        <v>0</v>
      </c>
      <c r="AZ94" s="106">
        <f>ROUND(BD94*L29,2)</f>
        <v>0</v>
      </c>
      <c r="BA94" s="106">
        <f>ROUND(BE94*L30,2)</f>
        <v>0</v>
      </c>
      <c r="BB94" s="106">
        <f>ROUND(BB95,2)</f>
        <v>0</v>
      </c>
      <c r="BC94" s="106">
        <f>ROUND(BC95,2)</f>
        <v>0</v>
      </c>
      <c r="BD94" s="106">
        <f>ROUND(BD95,2)</f>
        <v>0</v>
      </c>
      <c r="BE94" s="106">
        <f>ROUND(BE95,2)</f>
        <v>0</v>
      </c>
      <c r="BF94" s="108">
        <f>ROUND(BF95,2)</f>
        <v>0</v>
      </c>
      <c r="BS94" s="109" t="s">
        <v>78</v>
      </c>
      <c r="BT94" s="109" t="s">
        <v>79</v>
      </c>
      <c r="BU94" s="110" t="s">
        <v>80</v>
      </c>
      <c r="BV94" s="109" t="s">
        <v>81</v>
      </c>
      <c r="BW94" s="109" t="s">
        <v>6</v>
      </c>
      <c r="BX94" s="109" t="s">
        <v>82</v>
      </c>
      <c r="CL94" s="109" t="s">
        <v>1</v>
      </c>
    </row>
    <row r="95" s="6" customFormat="1" ht="27" customHeight="1">
      <c r="A95" s="111" t="s">
        <v>83</v>
      </c>
      <c r="B95" s="112"/>
      <c r="C95" s="113"/>
      <c r="D95" s="114" t="s">
        <v>15</v>
      </c>
      <c r="E95" s="114"/>
      <c r="F95" s="114"/>
      <c r="G95" s="114"/>
      <c r="H95" s="114"/>
      <c r="I95" s="115"/>
      <c r="J95" s="114" t="s">
        <v>18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'4662018-9 - 4.66 Přechod ...'!K32</f>
        <v>0</v>
      </c>
      <c r="AH95" s="115"/>
      <c r="AI95" s="115"/>
      <c r="AJ95" s="115"/>
      <c r="AK95" s="115"/>
      <c r="AL95" s="115"/>
      <c r="AM95" s="115"/>
      <c r="AN95" s="116">
        <f>SUM(AG95,AV95)</f>
        <v>0</v>
      </c>
      <c r="AO95" s="115"/>
      <c r="AP95" s="115"/>
      <c r="AQ95" s="117" t="s">
        <v>84</v>
      </c>
      <c r="AR95" s="118"/>
      <c r="AS95" s="119">
        <f>'4662018-9 - 4.66 Přechod ...'!K30</f>
        <v>0</v>
      </c>
      <c r="AT95" s="120">
        <f>'4662018-9 - 4.66 Přechod ...'!K31</f>
        <v>0</v>
      </c>
      <c r="AU95" s="120">
        <v>0</v>
      </c>
      <c r="AV95" s="120">
        <f>ROUND(SUM(AX95:AY95),2)</f>
        <v>0</v>
      </c>
      <c r="AW95" s="121">
        <f>'4662018-9 - 4.66 Přechod ...'!T118</f>
        <v>0</v>
      </c>
      <c r="AX95" s="120">
        <f>'4662018-9 - 4.66 Přechod ...'!K35</f>
        <v>0</v>
      </c>
      <c r="AY95" s="120">
        <f>'4662018-9 - 4.66 Přechod ...'!K36</f>
        <v>0</v>
      </c>
      <c r="AZ95" s="120">
        <f>'4662018-9 - 4.66 Přechod ...'!K37</f>
        <v>0</v>
      </c>
      <c r="BA95" s="120">
        <f>'4662018-9 - 4.66 Přechod ...'!K38</f>
        <v>0</v>
      </c>
      <c r="BB95" s="120">
        <f>'4662018-9 - 4.66 Přechod ...'!F35</f>
        <v>0</v>
      </c>
      <c r="BC95" s="120">
        <f>'4662018-9 - 4.66 Přechod ...'!F36</f>
        <v>0</v>
      </c>
      <c r="BD95" s="120">
        <f>'4662018-9 - 4.66 Přechod ...'!F37</f>
        <v>0</v>
      </c>
      <c r="BE95" s="120">
        <f>'4662018-9 - 4.66 Přechod ...'!F38</f>
        <v>0</v>
      </c>
      <c r="BF95" s="122">
        <f>'4662018-9 - 4.66 Přechod ...'!F39</f>
        <v>0</v>
      </c>
      <c r="BT95" s="123" t="s">
        <v>85</v>
      </c>
      <c r="BV95" s="123" t="s">
        <v>81</v>
      </c>
      <c r="BW95" s="123" t="s">
        <v>86</v>
      </c>
      <c r="BX95" s="123" t="s">
        <v>6</v>
      </c>
      <c r="CL95" s="123" t="s">
        <v>1</v>
      </c>
      <c r="CM95" s="123" t="s">
        <v>87</v>
      </c>
    </row>
    <row r="96" s="1" customFormat="1" ht="30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9"/>
    </row>
    <row r="97" s="1" customFormat="1" ht="6.96" customHeight="1"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9"/>
    </row>
  </sheetData>
  <sheetProtection sheet="1" formatColumns="0" formatRows="0" objects="1" scenarios="1" spinCount="100000" saltValue="8HfETTuldeY22yMBJwZyMTkvCDag8J9rSRPLva5y/My+ZRyB+5bROSYfNiN7bIKFp9B9u1ViYD2y1/zGXaOT3g==" hashValue="8ixnEhXGPDNhoJcrFDmwbw2sirZsVst4nhwNjnq3Faz25eWXOX/s2X2kZSnQ+hkhunhcl6HQ0gfSgyZK0MU+Iw==" algorithmName="SHA-512" password="CC35"/>
  <mergeCells count="42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4662018-9 - 4.66 Přechod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style="124" customWidth="1"/>
    <col min="11" max="11" width="20.17" customWidth="1"/>
    <col min="12" max="12" width="15.5" customWidth="1"/>
    <col min="13" max="13" width="9.33" customWidth="1"/>
    <col min="14" max="14" width="10.83" hidden="1" customWidth="1"/>
    <col min="15" max="15" width="9.33" hidden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4.17" hidden="1" customWidth="1"/>
    <col min="23" max="23" width="14.17" hidden="1" customWidth="1"/>
    <col min="24" max="24" width="14.17" hidden="1" customWidth="1"/>
    <col min="25" max="25" width="12.33" hidden="1" customWidth="1"/>
    <col min="26" max="26" width="16.33" customWidth="1"/>
    <col min="27" max="27" width="12.33" customWidth="1"/>
    <col min="28" max="28" width="15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M2"/>
      <c r="AT2" s="13" t="s">
        <v>86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7"/>
      <c r="K3" s="126"/>
      <c r="L3" s="126"/>
      <c r="M3" s="16"/>
      <c r="AT3" s="13" t="s">
        <v>87</v>
      </c>
    </row>
    <row r="4" ht="24.96" customHeight="1">
      <c r="B4" s="16"/>
      <c r="D4" s="128" t="s">
        <v>88</v>
      </c>
      <c r="M4" s="16"/>
      <c r="N4" s="129" t="s">
        <v>11</v>
      </c>
      <c r="AT4" s="13" t="s">
        <v>4</v>
      </c>
    </row>
    <row r="5" ht="6.96" customHeight="1">
      <c r="B5" s="16"/>
      <c r="M5" s="16"/>
    </row>
    <row r="6" ht="12" customHeight="1">
      <c r="B6" s="16"/>
      <c r="D6" s="130" t="s">
        <v>17</v>
      </c>
      <c r="M6" s="16"/>
    </row>
    <row r="7" ht="16.5" customHeight="1">
      <c r="B7" s="16"/>
      <c r="E7" s="131" t="str">
        <f>'Rekapitulace stavby'!K6</f>
        <v>4.66 Přechod Otakara Ševčíka</v>
      </c>
      <c r="F7" s="130"/>
      <c r="G7" s="130"/>
      <c r="H7" s="130"/>
      <c r="M7" s="16"/>
    </row>
    <row r="8" s="1" customFormat="1" ht="12" customHeight="1">
      <c r="B8" s="39"/>
      <c r="D8" s="130" t="s">
        <v>89</v>
      </c>
      <c r="I8" s="132"/>
      <c r="J8" s="132"/>
      <c r="M8" s="39"/>
    </row>
    <row r="9" s="1" customFormat="1" ht="36.96" customHeight="1">
      <c r="B9" s="39"/>
      <c r="E9" s="133" t="s">
        <v>90</v>
      </c>
      <c r="F9" s="1"/>
      <c r="G9" s="1"/>
      <c r="H9" s="1"/>
      <c r="I9" s="132"/>
      <c r="J9" s="132"/>
      <c r="M9" s="39"/>
    </row>
    <row r="10" s="1" customFormat="1">
      <c r="B10" s="39"/>
      <c r="I10" s="132"/>
      <c r="J10" s="132"/>
      <c r="M10" s="39"/>
    </row>
    <row r="11" s="1" customFormat="1" ht="12" customHeight="1">
      <c r="B11" s="39"/>
      <c r="D11" s="130" t="s">
        <v>19</v>
      </c>
      <c r="F11" s="134" t="s">
        <v>1</v>
      </c>
      <c r="I11" s="135" t="s">
        <v>20</v>
      </c>
      <c r="J11" s="136" t="s">
        <v>1</v>
      </c>
      <c r="M11" s="39"/>
    </row>
    <row r="12" s="1" customFormat="1" ht="12" customHeight="1">
      <c r="B12" s="39"/>
      <c r="D12" s="130" t="s">
        <v>21</v>
      </c>
      <c r="F12" s="134" t="s">
        <v>22</v>
      </c>
      <c r="I12" s="135" t="s">
        <v>23</v>
      </c>
      <c r="J12" s="137" t="str">
        <f>'Rekapitulace stavby'!AN8</f>
        <v>21. 9. 2018</v>
      </c>
      <c r="M12" s="39"/>
    </row>
    <row r="13" s="1" customFormat="1" ht="10.8" customHeight="1">
      <c r="B13" s="39"/>
      <c r="I13" s="132"/>
      <c r="J13" s="132"/>
      <c r="M13" s="39"/>
    </row>
    <row r="14" s="1" customFormat="1" ht="12" customHeight="1">
      <c r="B14" s="39"/>
      <c r="D14" s="130" t="s">
        <v>25</v>
      </c>
      <c r="I14" s="135" t="s">
        <v>26</v>
      </c>
      <c r="J14" s="136" t="s">
        <v>27</v>
      </c>
      <c r="M14" s="39"/>
    </row>
    <row r="15" s="1" customFormat="1" ht="18" customHeight="1">
      <c r="B15" s="39"/>
      <c r="E15" s="134" t="s">
        <v>28</v>
      </c>
      <c r="I15" s="135" t="s">
        <v>29</v>
      </c>
      <c r="J15" s="136" t="s">
        <v>30</v>
      </c>
      <c r="M15" s="39"/>
    </row>
    <row r="16" s="1" customFormat="1" ht="6.96" customHeight="1">
      <c r="B16" s="39"/>
      <c r="I16" s="132"/>
      <c r="J16" s="132"/>
      <c r="M16" s="39"/>
    </row>
    <row r="17" s="1" customFormat="1" ht="12" customHeight="1">
      <c r="B17" s="39"/>
      <c r="D17" s="130" t="s">
        <v>31</v>
      </c>
      <c r="I17" s="135" t="s">
        <v>26</v>
      </c>
      <c r="J17" s="29" t="str">
        <f>'Rekapitulace stavby'!AN13</f>
        <v>Vyplň údaj</v>
      </c>
      <c r="M17" s="39"/>
    </row>
    <row r="18" s="1" customFormat="1" ht="18" customHeight="1">
      <c r="B18" s="39"/>
      <c r="E18" s="29" t="str">
        <f>'Rekapitulace stavby'!E14</f>
        <v>Vyplň údaj</v>
      </c>
      <c r="F18" s="134"/>
      <c r="G18" s="134"/>
      <c r="H18" s="134"/>
      <c r="I18" s="135" t="s">
        <v>29</v>
      </c>
      <c r="J18" s="29" t="str">
        <f>'Rekapitulace stavby'!AN14</f>
        <v>Vyplň údaj</v>
      </c>
      <c r="M18" s="39"/>
    </row>
    <row r="19" s="1" customFormat="1" ht="6.96" customHeight="1">
      <c r="B19" s="39"/>
      <c r="I19" s="132"/>
      <c r="J19" s="132"/>
      <c r="M19" s="39"/>
    </row>
    <row r="20" s="1" customFormat="1" ht="12" customHeight="1">
      <c r="B20" s="39"/>
      <c r="D20" s="130" t="s">
        <v>33</v>
      </c>
      <c r="I20" s="135" t="s">
        <v>26</v>
      </c>
      <c r="J20" s="136" t="str">
        <f>IF('Rekapitulace stavby'!AN16="","",'Rekapitulace stavby'!AN16)</f>
        <v/>
      </c>
      <c r="M20" s="39"/>
    </row>
    <row r="21" s="1" customFormat="1" ht="18" customHeight="1">
      <c r="B21" s="39"/>
      <c r="E21" s="134" t="str">
        <f>IF('Rekapitulace stavby'!E17="","",'Rekapitulace stavby'!E17)</f>
        <v xml:space="preserve"> </v>
      </c>
      <c r="I21" s="135" t="s">
        <v>29</v>
      </c>
      <c r="J21" s="136" t="str">
        <f>IF('Rekapitulace stavby'!AN17="","",'Rekapitulace stavby'!AN17)</f>
        <v/>
      </c>
      <c r="M21" s="39"/>
    </row>
    <row r="22" s="1" customFormat="1" ht="6.96" customHeight="1">
      <c r="B22" s="39"/>
      <c r="I22" s="132"/>
      <c r="J22" s="132"/>
      <c r="M22" s="39"/>
    </row>
    <row r="23" s="1" customFormat="1" ht="12" customHeight="1">
      <c r="B23" s="39"/>
      <c r="D23" s="130" t="s">
        <v>35</v>
      </c>
      <c r="I23" s="135" t="s">
        <v>26</v>
      </c>
      <c r="J23" s="136" t="str">
        <f>IF('Rekapitulace stavby'!AN19="","",'Rekapitulace stavby'!AN19)</f>
        <v/>
      </c>
      <c r="M23" s="39"/>
    </row>
    <row r="24" s="1" customFormat="1" ht="18" customHeight="1">
      <c r="B24" s="39"/>
      <c r="E24" s="134" t="str">
        <f>IF('Rekapitulace stavby'!E20="","",'Rekapitulace stavby'!E20)</f>
        <v xml:space="preserve"> </v>
      </c>
      <c r="I24" s="135" t="s">
        <v>29</v>
      </c>
      <c r="J24" s="136" t="str">
        <f>IF('Rekapitulace stavby'!AN20="","",'Rekapitulace stavby'!AN20)</f>
        <v/>
      </c>
      <c r="M24" s="39"/>
    </row>
    <row r="25" s="1" customFormat="1" ht="6.96" customHeight="1">
      <c r="B25" s="39"/>
      <c r="I25" s="132"/>
      <c r="J25" s="132"/>
      <c r="M25" s="39"/>
    </row>
    <row r="26" s="1" customFormat="1" ht="12" customHeight="1">
      <c r="B26" s="39"/>
      <c r="D26" s="130" t="s">
        <v>36</v>
      </c>
      <c r="I26" s="132"/>
      <c r="J26" s="132"/>
      <c r="M26" s="39"/>
    </row>
    <row r="27" s="7" customFormat="1" ht="16.5" customHeight="1">
      <c r="B27" s="138"/>
      <c r="E27" s="139" t="s">
        <v>1</v>
      </c>
      <c r="F27" s="139"/>
      <c r="G27" s="139"/>
      <c r="H27" s="139"/>
      <c r="I27" s="140"/>
      <c r="J27" s="140"/>
      <c r="M27" s="138"/>
    </row>
    <row r="28" s="1" customFormat="1" ht="6.96" customHeight="1">
      <c r="B28" s="39"/>
      <c r="I28" s="132"/>
      <c r="J28" s="132"/>
      <c r="M28" s="39"/>
    </row>
    <row r="29" s="1" customFormat="1" ht="6.96" customHeight="1">
      <c r="B29" s="39"/>
      <c r="D29" s="74"/>
      <c r="E29" s="74"/>
      <c r="F29" s="74"/>
      <c r="G29" s="74"/>
      <c r="H29" s="74"/>
      <c r="I29" s="141"/>
      <c r="J29" s="141"/>
      <c r="K29" s="74"/>
      <c r="L29" s="74"/>
      <c r="M29" s="39"/>
    </row>
    <row r="30" s="1" customFormat="1">
      <c r="B30" s="39"/>
      <c r="E30" s="130" t="s">
        <v>91</v>
      </c>
      <c r="I30" s="132"/>
      <c r="J30" s="132"/>
      <c r="K30" s="142">
        <f>I96</f>
        <v>0</v>
      </c>
      <c r="M30" s="39"/>
    </row>
    <row r="31" s="1" customFormat="1">
      <c r="B31" s="39"/>
      <c r="E31" s="130" t="s">
        <v>92</v>
      </c>
      <c r="I31" s="132"/>
      <c r="J31" s="132"/>
      <c r="K31" s="142">
        <f>J96</f>
        <v>0</v>
      </c>
      <c r="M31" s="39"/>
    </row>
    <row r="32" s="1" customFormat="1" ht="25.44" customHeight="1">
      <c r="B32" s="39"/>
      <c r="D32" s="143" t="s">
        <v>37</v>
      </c>
      <c r="I32" s="132"/>
      <c r="J32" s="132"/>
      <c r="K32" s="144">
        <f>ROUND(K118, 2)</f>
        <v>0</v>
      </c>
      <c r="M32" s="39"/>
    </row>
    <row r="33" s="1" customFormat="1" ht="6.96" customHeight="1">
      <c r="B33" s="39"/>
      <c r="D33" s="74"/>
      <c r="E33" s="74"/>
      <c r="F33" s="74"/>
      <c r="G33" s="74"/>
      <c r="H33" s="74"/>
      <c r="I33" s="141"/>
      <c r="J33" s="141"/>
      <c r="K33" s="74"/>
      <c r="L33" s="74"/>
      <c r="M33" s="39"/>
    </row>
    <row r="34" s="1" customFormat="1" ht="14.4" customHeight="1">
      <c r="B34" s="39"/>
      <c r="F34" s="145" t="s">
        <v>39</v>
      </c>
      <c r="I34" s="146" t="s">
        <v>38</v>
      </c>
      <c r="J34" s="132"/>
      <c r="K34" s="145" t="s">
        <v>40</v>
      </c>
      <c r="M34" s="39"/>
    </row>
    <row r="35" s="1" customFormat="1" ht="14.4" customHeight="1">
      <c r="B35" s="39"/>
      <c r="D35" s="147" t="s">
        <v>41</v>
      </c>
      <c r="E35" s="130" t="s">
        <v>42</v>
      </c>
      <c r="F35" s="142">
        <f>ROUND((SUM(BE118:BE191)),  2)</f>
        <v>0</v>
      </c>
      <c r="I35" s="148">
        <v>0.20999999999999999</v>
      </c>
      <c r="J35" s="132"/>
      <c r="K35" s="142">
        <f>ROUND(((SUM(BE118:BE191))*I35),  2)</f>
        <v>0</v>
      </c>
      <c r="M35" s="39"/>
    </row>
    <row r="36" s="1" customFormat="1" ht="14.4" customHeight="1">
      <c r="B36" s="39"/>
      <c r="E36" s="130" t="s">
        <v>43</v>
      </c>
      <c r="F36" s="142">
        <f>ROUND((SUM(BF118:BF191)),  2)</f>
        <v>0</v>
      </c>
      <c r="I36" s="148">
        <v>0.14999999999999999</v>
      </c>
      <c r="J36" s="132"/>
      <c r="K36" s="142">
        <f>ROUND(((SUM(BF118:BF191))*I36),  2)</f>
        <v>0</v>
      </c>
      <c r="M36" s="39"/>
    </row>
    <row r="37" hidden="1" s="1" customFormat="1" ht="14.4" customHeight="1">
      <c r="B37" s="39"/>
      <c r="E37" s="130" t="s">
        <v>44</v>
      </c>
      <c r="F37" s="142">
        <f>ROUND((SUM(BG118:BG191)),  2)</f>
        <v>0</v>
      </c>
      <c r="I37" s="148">
        <v>0.20999999999999999</v>
      </c>
      <c r="J37" s="132"/>
      <c r="K37" s="142">
        <f>0</f>
        <v>0</v>
      </c>
      <c r="M37" s="39"/>
    </row>
    <row r="38" hidden="1" s="1" customFormat="1" ht="14.4" customHeight="1">
      <c r="B38" s="39"/>
      <c r="E38" s="130" t="s">
        <v>45</v>
      </c>
      <c r="F38" s="142">
        <f>ROUND((SUM(BH118:BH191)),  2)</f>
        <v>0</v>
      </c>
      <c r="I38" s="148">
        <v>0.14999999999999999</v>
      </c>
      <c r="J38" s="132"/>
      <c r="K38" s="142">
        <f>0</f>
        <v>0</v>
      </c>
      <c r="M38" s="39"/>
    </row>
    <row r="39" hidden="1" s="1" customFormat="1" ht="14.4" customHeight="1">
      <c r="B39" s="39"/>
      <c r="E39" s="130" t="s">
        <v>46</v>
      </c>
      <c r="F39" s="142">
        <f>ROUND((SUM(BI118:BI191)),  2)</f>
        <v>0</v>
      </c>
      <c r="I39" s="148">
        <v>0</v>
      </c>
      <c r="J39" s="132"/>
      <c r="K39" s="142">
        <f>0</f>
        <v>0</v>
      </c>
      <c r="M39" s="39"/>
    </row>
    <row r="40" s="1" customFormat="1" ht="6.96" customHeight="1">
      <c r="B40" s="39"/>
      <c r="I40" s="132"/>
      <c r="J40" s="132"/>
      <c r="M40" s="39"/>
    </row>
    <row r="41" s="1" customFormat="1" ht="25.44" customHeight="1">
      <c r="B41" s="39"/>
      <c r="C41" s="149"/>
      <c r="D41" s="150" t="s">
        <v>47</v>
      </c>
      <c r="E41" s="151"/>
      <c r="F41" s="151"/>
      <c r="G41" s="152" t="s">
        <v>48</v>
      </c>
      <c r="H41" s="153" t="s">
        <v>49</v>
      </c>
      <c r="I41" s="154"/>
      <c r="J41" s="154"/>
      <c r="K41" s="155">
        <f>SUM(K32:K39)</f>
        <v>0</v>
      </c>
      <c r="L41" s="156"/>
      <c r="M41" s="39"/>
    </row>
    <row r="42" s="1" customFormat="1" ht="14.4" customHeight="1">
      <c r="B42" s="39"/>
      <c r="I42" s="132"/>
      <c r="J42" s="132"/>
      <c r="M42" s="39"/>
    </row>
    <row r="43" ht="14.4" customHeight="1">
      <c r="B43" s="16"/>
      <c r="M43" s="16"/>
    </row>
    <row r="44" ht="14.4" customHeight="1">
      <c r="B44" s="16"/>
      <c r="M44" s="16"/>
    </row>
    <row r="45" ht="14.4" customHeight="1">
      <c r="B45" s="16"/>
      <c r="M45" s="16"/>
    </row>
    <row r="46" ht="14.4" customHeight="1">
      <c r="B46" s="16"/>
      <c r="M46" s="16"/>
    </row>
    <row r="47" ht="14.4" customHeight="1">
      <c r="B47" s="16"/>
      <c r="M47" s="16"/>
    </row>
    <row r="48" ht="14.4" customHeight="1">
      <c r="B48" s="16"/>
      <c r="M48" s="16"/>
    </row>
    <row r="49" ht="14.4" customHeight="1">
      <c r="B49" s="16"/>
      <c r="M49" s="16"/>
    </row>
    <row r="50" s="1" customFormat="1" ht="14.4" customHeight="1">
      <c r="B50" s="39"/>
      <c r="D50" s="157" t="s">
        <v>50</v>
      </c>
      <c r="E50" s="158"/>
      <c r="F50" s="158"/>
      <c r="G50" s="157" t="s">
        <v>51</v>
      </c>
      <c r="H50" s="158"/>
      <c r="I50" s="159"/>
      <c r="J50" s="159"/>
      <c r="K50" s="158"/>
      <c r="L50" s="158"/>
      <c r="M50" s="39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1" customFormat="1">
      <c r="B61" s="39"/>
      <c r="D61" s="160" t="s">
        <v>52</v>
      </c>
      <c r="E61" s="161"/>
      <c r="F61" s="162" t="s">
        <v>53</v>
      </c>
      <c r="G61" s="160" t="s">
        <v>52</v>
      </c>
      <c r="H61" s="161"/>
      <c r="I61" s="163"/>
      <c r="J61" s="164" t="s">
        <v>53</v>
      </c>
      <c r="K61" s="161"/>
      <c r="L61" s="161"/>
      <c r="M61" s="39"/>
    </row>
    <row r="62">
      <c r="B62" s="16"/>
      <c r="M62" s="16"/>
    </row>
    <row r="63">
      <c r="B63" s="16"/>
      <c r="M63" s="16"/>
    </row>
    <row r="64">
      <c r="B64" s="16"/>
      <c r="M64" s="16"/>
    </row>
    <row r="65" s="1" customFormat="1">
      <c r="B65" s="39"/>
      <c r="D65" s="157" t="s">
        <v>54</v>
      </c>
      <c r="E65" s="158"/>
      <c r="F65" s="158"/>
      <c r="G65" s="157" t="s">
        <v>55</v>
      </c>
      <c r="H65" s="158"/>
      <c r="I65" s="159"/>
      <c r="J65" s="159"/>
      <c r="K65" s="158"/>
      <c r="L65" s="158"/>
      <c r="M65" s="39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1" customFormat="1">
      <c r="B76" s="39"/>
      <c r="D76" s="160" t="s">
        <v>52</v>
      </c>
      <c r="E76" s="161"/>
      <c r="F76" s="162" t="s">
        <v>53</v>
      </c>
      <c r="G76" s="160" t="s">
        <v>52</v>
      </c>
      <c r="H76" s="161"/>
      <c r="I76" s="163"/>
      <c r="J76" s="164" t="s">
        <v>53</v>
      </c>
      <c r="K76" s="161"/>
      <c r="L76" s="161"/>
      <c r="M76" s="39"/>
    </row>
    <row r="77" s="1" customFormat="1" ht="14.4" customHeight="1">
      <c r="B77" s="165"/>
      <c r="C77" s="166"/>
      <c r="D77" s="166"/>
      <c r="E77" s="166"/>
      <c r="F77" s="166"/>
      <c r="G77" s="166"/>
      <c r="H77" s="166"/>
      <c r="I77" s="167"/>
      <c r="J77" s="167"/>
      <c r="K77" s="166"/>
      <c r="L77" s="166"/>
      <c r="M77" s="39"/>
    </row>
    <row r="81" s="1" customFormat="1" ht="6.96" customHeight="1">
      <c r="B81" s="168"/>
      <c r="C81" s="169"/>
      <c r="D81" s="169"/>
      <c r="E81" s="169"/>
      <c r="F81" s="169"/>
      <c r="G81" s="169"/>
      <c r="H81" s="169"/>
      <c r="I81" s="170"/>
      <c r="J81" s="170"/>
      <c r="K81" s="169"/>
      <c r="L81" s="169"/>
      <c r="M81" s="39"/>
    </row>
    <row r="82" s="1" customFormat="1" ht="24.96" customHeight="1">
      <c r="B82" s="34"/>
      <c r="C82" s="19" t="s">
        <v>93</v>
      </c>
      <c r="D82" s="35"/>
      <c r="E82" s="35"/>
      <c r="F82" s="35"/>
      <c r="G82" s="35"/>
      <c r="H82" s="35"/>
      <c r="I82" s="132"/>
      <c r="J82" s="132"/>
      <c r="K82" s="35"/>
      <c r="L82" s="35"/>
      <c r="M82" s="39"/>
    </row>
    <row r="83" s="1" customFormat="1" ht="6.96" customHeight="1">
      <c r="B83" s="34"/>
      <c r="C83" s="35"/>
      <c r="D83" s="35"/>
      <c r="E83" s="35"/>
      <c r="F83" s="35"/>
      <c r="G83" s="35"/>
      <c r="H83" s="35"/>
      <c r="I83" s="132"/>
      <c r="J83" s="132"/>
      <c r="K83" s="35"/>
      <c r="L83" s="35"/>
      <c r="M83" s="39"/>
    </row>
    <row r="84" s="1" customFormat="1" ht="12" customHeight="1">
      <c r="B84" s="34"/>
      <c r="C84" s="28" t="s">
        <v>17</v>
      </c>
      <c r="D84" s="35"/>
      <c r="E84" s="35"/>
      <c r="F84" s="35"/>
      <c r="G84" s="35"/>
      <c r="H84" s="35"/>
      <c r="I84" s="132"/>
      <c r="J84" s="132"/>
      <c r="K84" s="35"/>
      <c r="L84" s="35"/>
      <c r="M84" s="39"/>
    </row>
    <row r="85" s="1" customFormat="1" ht="16.5" customHeight="1">
      <c r="B85" s="34"/>
      <c r="C85" s="35"/>
      <c r="D85" s="35"/>
      <c r="E85" s="171" t="str">
        <f>E7</f>
        <v>4.66 Přechod Otakara Ševčíka</v>
      </c>
      <c r="F85" s="28"/>
      <c r="G85" s="28"/>
      <c r="H85" s="28"/>
      <c r="I85" s="132"/>
      <c r="J85" s="132"/>
      <c r="K85" s="35"/>
      <c r="L85" s="35"/>
      <c r="M85" s="39"/>
    </row>
    <row r="86" s="1" customFormat="1" ht="12" customHeight="1">
      <c r="B86" s="34"/>
      <c r="C86" s="28" t="s">
        <v>89</v>
      </c>
      <c r="D86" s="35"/>
      <c r="E86" s="35"/>
      <c r="F86" s="35"/>
      <c r="G86" s="35"/>
      <c r="H86" s="35"/>
      <c r="I86" s="132"/>
      <c r="J86" s="132"/>
      <c r="K86" s="35"/>
      <c r="L86" s="35"/>
      <c r="M86" s="39"/>
    </row>
    <row r="87" s="1" customFormat="1" ht="16.5" customHeight="1">
      <c r="B87" s="34"/>
      <c r="C87" s="35"/>
      <c r="D87" s="35"/>
      <c r="E87" s="67" t="str">
        <f>E9</f>
        <v>4662018-9 - 4.66 Přechod Otakara Ševčíka</v>
      </c>
      <c r="F87" s="35"/>
      <c r="G87" s="35"/>
      <c r="H87" s="35"/>
      <c r="I87" s="132"/>
      <c r="J87" s="132"/>
      <c r="K87" s="35"/>
      <c r="L87" s="35"/>
      <c r="M87" s="39"/>
    </row>
    <row r="88" s="1" customFormat="1" ht="6.96" customHeight="1">
      <c r="B88" s="34"/>
      <c r="C88" s="35"/>
      <c r="D88" s="35"/>
      <c r="E88" s="35"/>
      <c r="F88" s="35"/>
      <c r="G88" s="35"/>
      <c r="H88" s="35"/>
      <c r="I88" s="132"/>
      <c r="J88" s="132"/>
      <c r="K88" s="35"/>
      <c r="L88" s="35"/>
      <c r="M88" s="39"/>
    </row>
    <row r="89" s="1" customFormat="1" ht="12" customHeight="1">
      <c r="B89" s="34"/>
      <c r="C89" s="28" t="s">
        <v>21</v>
      </c>
      <c r="D89" s="35"/>
      <c r="E89" s="35"/>
      <c r="F89" s="23" t="str">
        <f>F12</f>
        <v>Brno</v>
      </c>
      <c r="G89" s="35"/>
      <c r="H89" s="35"/>
      <c r="I89" s="135" t="s">
        <v>23</v>
      </c>
      <c r="J89" s="137" t="str">
        <f>IF(J12="","",J12)</f>
        <v>21. 9. 2018</v>
      </c>
      <c r="K89" s="35"/>
      <c r="L89" s="35"/>
      <c r="M89" s="39"/>
    </row>
    <row r="90" s="1" customFormat="1" ht="6.96" customHeight="1">
      <c r="B90" s="34"/>
      <c r="C90" s="35"/>
      <c r="D90" s="35"/>
      <c r="E90" s="35"/>
      <c r="F90" s="35"/>
      <c r="G90" s="35"/>
      <c r="H90" s="35"/>
      <c r="I90" s="132"/>
      <c r="J90" s="132"/>
      <c r="K90" s="35"/>
      <c r="L90" s="35"/>
      <c r="M90" s="39"/>
    </row>
    <row r="91" s="1" customFormat="1" ht="15.15" customHeight="1">
      <c r="B91" s="34"/>
      <c r="C91" s="28" t="s">
        <v>25</v>
      </c>
      <c r="D91" s="35"/>
      <c r="E91" s="35"/>
      <c r="F91" s="23" t="str">
        <f>E15</f>
        <v>Statutární město Brno</v>
      </c>
      <c r="G91" s="35"/>
      <c r="H91" s="35"/>
      <c r="I91" s="135" t="s">
        <v>33</v>
      </c>
      <c r="J91" s="172" t="str">
        <f>E21</f>
        <v xml:space="preserve"> </v>
      </c>
      <c r="K91" s="35"/>
      <c r="L91" s="35"/>
      <c r="M91" s="39"/>
    </row>
    <row r="92" s="1" customFormat="1" ht="15.15" customHeight="1">
      <c r="B92" s="34"/>
      <c r="C92" s="28" t="s">
        <v>31</v>
      </c>
      <c r="D92" s="35"/>
      <c r="E92" s="35"/>
      <c r="F92" s="23" t="str">
        <f>IF(E18="","",E18)</f>
        <v>Vyplň údaj</v>
      </c>
      <c r="G92" s="35"/>
      <c r="H92" s="35"/>
      <c r="I92" s="135" t="s">
        <v>35</v>
      </c>
      <c r="J92" s="172" t="str">
        <f>E24</f>
        <v xml:space="preserve"> </v>
      </c>
      <c r="K92" s="35"/>
      <c r="L92" s="35"/>
      <c r="M92" s="39"/>
    </row>
    <row r="93" s="1" customFormat="1" ht="10.32" customHeight="1">
      <c r="B93" s="34"/>
      <c r="C93" s="35"/>
      <c r="D93" s="35"/>
      <c r="E93" s="35"/>
      <c r="F93" s="35"/>
      <c r="G93" s="35"/>
      <c r="H93" s="35"/>
      <c r="I93" s="132"/>
      <c r="J93" s="132"/>
      <c r="K93" s="35"/>
      <c r="L93" s="35"/>
      <c r="M93" s="39"/>
    </row>
    <row r="94" s="1" customFormat="1" ht="29.28" customHeight="1">
      <c r="B94" s="34"/>
      <c r="C94" s="173" t="s">
        <v>94</v>
      </c>
      <c r="D94" s="174"/>
      <c r="E94" s="174"/>
      <c r="F94" s="174"/>
      <c r="G94" s="174"/>
      <c r="H94" s="174"/>
      <c r="I94" s="175" t="s">
        <v>95</v>
      </c>
      <c r="J94" s="175" t="s">
        <v>96</v>
      </c>
      <c r="K94" s="176" t="s">
        <v>97</v>
      </c>
      <c r="L94" s="174"/>
      <c r="M94" s="39"/>
    </row>
    <row r="95" s="1" customFormat="1" ht="10.32" customHeight="1">
      <c r="B95" s="34"/>
      <c r="C95" s="35"/>
      <c r="D95" s="35"/>
      <c r="E95" s="35"/>
      <c r="F95" s="35"/>
      <c r="G95" s="35"/>
      <c r="H95" s="35"/>
      <c r="I95" s="132"/>
      <c r="J95" s="132"/>
      <c r="K95" s="35"/>
      <c r="L95" s="35"/>
      <c r="M95" s="39"/>
    </row>
    <row r="96" s="1" customFormat="1" ht="22.8" customHeight="1">
      <c r="B96" s="34"/>
      <c r="C96" s="177" t="s">
        <v>98</v>
      </c>
      <c r="D96" s="35"/>
      <c r="E96" s="35"/>
      <c r="F96" s="35"/>
      <c r="G96" s="35"/>
      <c r="H96" s="35"/>
      <c r="I96" s="178">
        <f>Q118</f>
        <v>0</v>
      </c>
      <c r="J96" s="178">
        <f>R118</f>
        <v>0</v>
      </c>
      <c r="K96" s="101">
        <f>K118</f>
        <v>0</v>
      </c>
      <c r="L96" s="35"/>
      <c r="M96" s="39"/>
      <c r="AU96" s="13" t="s">
        <v>99</v>
      </c>
    </row>
    <row r="97" s="8" customFormat="1" ht="24.96" customHeight="1">
      <c r="B97" s="179"/>
      <c r="C97" s="180"/>
      <c r="D97" s="181" t="s">
        <v>100</v>
      </c>
      <c r="E97" s="182"/>
      <c r="F97" s="182"/>
      <c r="G97" s="182"/>
      <c r="H97" s="182"/>
      <c r="I97" s="183">
        <f>Q119</f>
        <v>0</v>
      </c>
      <c r="J97" s="183">
        <f>R119</f>
        <v>0</v>
      </c>
      <c r="K97" s="184">
        <f>K119</f>
        <v>0</v>
      </c>
      <c r="L97" s="180"/>
      <c r="M97" s="185"/>
    </row>
    <row r="98" s="9" customFormat="1" ht="19.92" customHeight="1">
      <c r="B98" s="186"/>
      <c r="C98" s="187"/>
      <c r="D98" s="188" t="s">
        <v>101</v>
      </c>
      <c r="E98" s="189"/>
      <c r="F98" s="189"/>
      <c r="G98" s="189"/>
      <c r="H98" s="189"/>
      <c r="I98" s="190">
        <f>Q120</f>
        <v>0</v>
      </c>
      <c r="J98" s="190">
        <f>R120</f>
        <v>0</v>
      </c>
      <c r="K98" s="191">
        <f>K120</f>
        <v>0</v>
      </c>
      <c r="L98" s="187"/>
      <c r="M98" s="192"/>
    </row>
    <row r="99" s="1" customFormat="1" ht="21.84" customHeight="1">
      <c r="B99" s="34"/>
      <c r="C99" s="35"/>
      <c r="D99" s="35"/>
      <c r="E99" s="35"/>
      <c r="F99" s="35"/>
      <c r="G99" s="35"/>
      <c r="H99" s="35"/>
      <c r="I99" s="132"/>
      <c r="J99" s="132"/>
      <c r="K99" s="35"/>
      <c r="L99" s="35"/>
      <c r="M99" s="39"/>
    </row>
    <row r="100" s="1" customFormat="1" ht="6.96" customHeight="1">
      <c r="B100" s="57"/>
      <c r="C100" s="58"/>
      <c r="D100" s="58"/>
      <c r="E100" s="58"/>
      <c r="F100" s="58"/>
      <c r="G100" s="58"/>
      <c r="H100" s="58"/>
      <c r="I100" s="167"/>
      <c r="J100" s="167"/>
      <c r="K100" s="58"/>
      <c r="L100" s="58"/>
      <c r="M100" s="39"/>
    </row>
    <row r="104" s="1" customFormat="1" ht="6.96" customHeight="1">
      <c r="B104" s="59"/>
      <c r="C104" s="60"/>
      <c r="D104" s="60"/>
      <c r="E104" s="60"/>
      <c r="F104" s="60"/>
      <c r="G104" s="60"/>
      <c r="H104" s="60"/>
      <c r="I104" s="170"/>
      <c r="J104" s="170"/>
      <c r="K104" s="60"/>
      <c r="L104" s="60"/>
      <c r="M104" s="39"/>
    </row>
    <row r="105" s="1" customFormat="1" ht="24.96" customHeight="1">
      <c r="B105" s="34"/>
      <c r="C105" s="19" t="s">
        <v>102</v>
      </c>
      <c r="D105" s="35"/>
      <c r="E105" s="35"/>
      <c r="F105" s="35"/>
      <c r="G105" s="35"/>
      <c r="H105" s="35"/>
      <c r="I105" s="132"/>
      <c r="J105" s="132"/>
      <c r="K105" s="35"/>
      <c r="L105" s="35"/>
      <c r="M105" s="39"/>
    </row>
    <row r="106" s="1" customFormat="1" ht="6.96" customHeight="1">
      <c r="B106" s="34"/>
      <c r="C106" s="35"/>
      <c r="D106" s="35"/>
      <c r="E106" s="35"/>
      <c r="F106" s="35"/>
      <c r="G106" s="35"/>
      <c r="H106" s="35"/>
      <c r="I106" s="132"/>
      <c r="J106" s="132"/>
      <c r="K106" s="35"/>
      <c r="L106" s="35"/>
      <c r="M106" s="39"/>
    </row>
    <row r="107" s="1" customFormat="1" ht="12" customHeight="1">
      <c r="B107" s="34"/>
      <c r="C107" s="28" t="s">
        <v>17</v>
      </c>
      <c r="D107" s="35"/>
      <c r="E107" s="35"/>
      <c r="F107" s="35"/>
      <c r="G107" s="35"/>
      <c r="H107" s="35"/>
      <c r="I107" s="132"/>
      <c r="J107" s="132"/>
      <c r="K107" s="35"/>
      <c r="L107" s="35"/>
      <c r="M107" s="39"/>
    </row>
    <row r="108" s="1" customFormat="1" ht="16.5" customHeight="1">
      <c r="B108" s="34"/>
      <c r="C108" s="35"/>
      <c r="D108" s="35"/>
      <c r="E108" s="171" t="str">
        <f>E7</f>
        <v>4.66 Přechod Otakara Ševčíka</v>
      </c>
      <c r="F108" s="28"/>
      <c r="G108" s="28"/>
      <c r="H108" s="28"/>
      <c r="I108" s="132"/>
      <c r="J108" s="132"/>
      <c r="K108" s="35"/>
      <c r="L108" s="35"/>
      <c r="M108" s="39"/>
    </row>
    <row r="109" s="1" customFormat="1" ht="12" customHeight="1">
      <c r="B109" s="34"/>
      <c r="C109" s="28" t="s">
        <v>89</v>
      </c>
      <c r="D109" s="35"/>
      <c r="E109" s="35"/>
      <c r="F109" s="35"/>
      <c r="G109" s="35"/>
      <c r="H109" s="35"/>
      <c r="I109" s="132"/>
      <c r="J109" s="132"/>
      <c r="K109" s="35"/>
      <c r="L109" s="35"/>
      <c r="M109" s="39"/>
    </row>
    <row r="110" s="1" customFormat="1" ht="16.5" customHeight="1">
      <c r="B110" s="34"/>
      <c r="C110" s="35"/>
      <c r="D110" s="35"/>
      <c r="E110" s="67" t="str">
        <f>E9</f>
        <v>4662018-9 - 4.66 Přechod Otakara Ševčíka</v>
      </c>
      <c r="F110" s="35"/>
      <c r="G110" s="35"/>
      <c r="H110" s="35"/>
      <c r="I110" s="132"/>
      <c r="J110" s="132"/>
      <c r="K110" s="35"/>
      <c r="L110" s="35"/>
      <c r="M110" s="39"/>
    </row>
    <row r="111" s="1" customFormat="1" ht="6.96" customHeight="1">
      <c r="B111" s="34"/>
      <c r="C111" s="35"/>
      <c r="D111" s="35"/>
      <c r="E111" s="35"/>
      <c r="F111" s="35"/>
      <c r="G111" s="35"/>
      <c r="H111" s="35"/>
      <c r="I111" s="132"/>
      <c r="J111" s="132"/>
      <c r="K111" s="35"/>
      <c r="L111" s="35"/>
      <c r="M111" s="39"/>
    </row>
    <row r="112" s="1" customFormat="1" ht="12" customHeight="1">
      <c r="B112" s="34"/>
      <c r="C112" s="28" t="s">
        <v>21</v>
      </c>
      <c r="D112" s="35"/>
      <c r="E112" s="35"/>
      <c r="F112" s="23" t="str">
        <f>F12</f>
        <v>Brno</v>
      </c>
      <c r="G112" s="35"/>
      <c r="H112" s="35"/>
      <c r="I112" s="135" t="s">
        <v>23</v>
      </c>
      <c r="J112" s="137" t="str">
        <f>IF(J12="","",J12)</f>
        <v>21. 9. 2018</v>
      </c>
      <c r="K112" s="35"/>
      <c r="L112" s="35"/>
      <c r="M112" s="39"/>
    </row>
    <row r="113" s="1" customFormat="1" ht="6.96" customHeight="1">
      <c r="B113" s="34"/>
      <c r="C113" s="35"/>
      <c r="D113" s="35"/>
      <c r="E113" s="35"/>
      <c r="F113" s="35"/>
      <c r="G113" s="35"/>
      <c r="H113" s="35"/>
      <c r="I113" s="132"/>
      <c r="J113" s="132"/>
      <c r="K113" s="35"/>
      <c r="L113" s="35"/>
      <c r="M113" s="39"/>
    </row>
    <row r="114" s="1" customFormat="1" ht="15.15" customHeight="1">
      <c r="B114" s="34"/>
      <c r="C114" s="28" t="s">
        <v>25</v>
      </c>
      <c r="D114" s="35"/>
      <c r="E114" s="35"/>
      <c r="F114" s="23" t="str">
        <f>E15</f>
        <v>Statutární město Brno</v>
      </c>
      <c r="G114" s="35"/>
      <c r="H114" s="35"/>
      <c r="I114" s="135" t="s">
        <v>33</v>
      </c>
      <c r="J114" s="172" t="str">
        <f>E21</f>
        <v xml:space="preserve"> </v>
      </c>
      <c r="K114" s="35"/>
      <c r="L114" s="35"/>
      <c r="M114" s="39"/>
    </row>
    <row r="115" s="1" customFormat="1" ht="15.15" customHeight="1">
      <c r="B115" s="34"/>
      <c r="C115" s="28" t="s">
        <v>31</v>
      </c>
      <c r="D115" s="35"/>
      <c r="E115" s="35"/>
      <c r="F115" s="23" t="str">
        <f>IF(E18="","",E18)</f>
        <v>Vyplň údaj</v>
      </c>
      <c r="G115" s="35"/>
      <c r="H115" s="35"/>
      <c r="I115" s="135" t="s">
        <v>35</v>
      </c>
      <c r="J115" s="172" t="str">
        <f>E24</f>
        <v xml:space="preserve"> </v>
      </c>
      <c r="K115" s="35"/>
      <c r="L115" s="35"/>
      <c r="M115" s="39"/>
    </row>
    <row r="116" s="1" customFormat="1" ht="10.32" customHeight="1">
      <c r="B116" s="34"/>
      <c r="C116" s="35"/>
      <c r="D116" s="35"/>
      <c r="E116" s="35"/>
      <c r="F116" s="35"/>
      <c r="G116" s="35"/>
      <c r="H116" s="35"/>
      <c r="I116" s="132"/>
      <c r="J116" s="132"/>
      <c r="K116" s="35"/>
      <c r="L116" s="35"/>
      <c r="M116" s="39"/>
    </row>
    <row r="117" s="10" customFormat="1" ht="29.28" customHeight="1">
      <c r="B117" s="193"/>
      <c r="C117" s="194" t="s">
        <v>103</v>
      </c>
      <c r="D117" s="195" t="s">
        <v>62</v>
      </c>
      <c r="E117" s="195" t="s">
        <v>58</v>
      </c>
      <c r="F117" s="195" t="s">
        <v>59</v>
      </c>
      <c r="G117" s="195" t="s">
        <v>104</v>
      </c>
      <c r="H117" s="195" t="s">
        <v>105</v>
      </c>
      <c r="I117" s="196" t="s">
        <v>106</v>
      </c>
      <c r="J117" s="196" t="s">
        <v>107</v>
      </c>
      <c r="K117" s="195" t="s">
        <v>97</v>
      </c>
      <c r="L117" s="197" t="s">
        <v>108</v>
      </c>
      <c r="M117" s="198"/>
      <c r="N117" s="91" t="s">
        <v>1</v>
      </c>
      <c r="O117" s="92" t="s">
        <v>41</v>
      </c>
      <c r="P117" s="92" t="s">
        <v>109</v>
      </c>
      <c r="Q117" s="92" t="s">
        <v>110</v>
      </c>
      <c r="R117" s="92" t="s">
        <v>111</v>
      </c>
      <c r="S117" s="92" t="s">
        <v>112</v>
      </c>
      <c r="T117" s="92" t="s">
        <v>113</v>
      </c>
      <c r="U117" s="92" t="s">
        <v>114</v>
      </c>
      <c r="V117" s="92" t="s">
        <v>115</v>
      </c>
      <c r="W117" s="92" t="s">
        <v>116</v>
      </c>
      <c r="X117" s="93" t="s">
        <v>117</v>
      </c>
    </row>
    <row r="118" s="1" customFormat="1" ht="22.8" customHeight="1">
      <c r="B118" s="34"/>
      <c r="C118" s="98" t="s">
        <v>118</v>
      </c>
      <c r="D118" s="35"/>
      <c r="E118" s="35"/>
      <c r="F118" s="35"/>
      <c r="G118" s="35"/>
      <c r="H118" s="35"/>
      <c r="I118" s="132"/>
      <c r="J118" s="132"/>
      <c r="K118" s="199">
        <f>BK118</f>
        <v>0</v>
      </c>
      <c r="L118" s="35"/>
      <c r="M118" s="39"/>
      <c r="N118" s="94"/>
      <c r="O118" s="95"/>
      <c r="P118" s="95"/>
      <c r="Q118" s="200">
        <f>Q119</f>
        <v>0</v>
      </c>
      <c r="R118" s="200">
        <f>R119</f>
        <v>0</v>
      </c>
      <c r="S118" s="95"/>
      <c r="T118" s="201">
        <f>T119</f>
        <v>0</v>
      </c>
      <c r="U118" s="95"/>
      <c r="V118" s="201">
        <f>V119</f>
        <v>0.00364</v>
      </c>
      <c r="W118" s="95"/>
      <c r="X118" s="202">
        <f>X119</f>
        <v>0</v>
      </c>
      <c r="AT118" s="13" t="s">
        <v>78</v>
      </c>
      <c r="AU118" s="13" t="s">
        <v>99</v>
      </c>
      <c r="BK118" s="203">
        <f>BK119</f>
        <v>0</v>
      </c>
    </row>
    <row r="119" s="11" customFormat="1" ht="25.92" customHeight="1">
      <c r="B119" s="204"/>
      <c r="C119" s="205"/>
      <c r="D119" s="206" t="s">
        <v>78</v>
      </c>
      <c r="E119" s="207" t="s">
        <v>119</v>
      </c>
      <c r="F119" s="207" t="s">
        <v>120</v>
      </c>
      <c r="G119" s="205"/>
      <c r="H119" s="205"/>
      <c r="I119" s="208"/>
      <c r="J119" s="208"/>
      <c r="K119" s="209">
        <f>BK119</f>
        <v>0</v>
      </c>
      <c r="L119" s="205"/>
      <c r="M119" s="210"/>
      <c r="N119" s="211"/>
      <c r="O119" s="212"/>
      <c r="P119" s="212"/>
      <c r="Q119" s="213">
        <f>Q120</f>
        <v>0</v>
      </c>
      <c r="R119" s="213">
        <f>R120</f>
        <v>0</v>
      </c>
      <c r="S119" s="212"/>
      <c r="T119" s="214">
        <f>T120</f>
        <v>0</v>
      </c>
      <c r="U119" s="212"/>
      <c r="V119" s="214">
        <f>V120</f>
        <v>0.00364</v>
      </c>
      <c r="W119" s="212"/>
      <c r="X119" s="215">
        <f>X120</f>
        <v>0</v>
      </c>
      <c r="AR119" s="216" t="s">
        <v>121</v>
      </c>
      <c r="AT119" s="217" t="s">
        <v>78</v>
      </c>
      <c r="AU119" s="217" t="s">
        <v>79</v>
      </c>
      <c r="AY119" s="216" t="s">
        <v>122</v>
      </c>
      <c r="BK119" s="218">
        <f>BK120</f>
        <v>0</v>
      </c>
    </row>
    <row r="120" s="11" customFormat="1" ht="22.8" customHeight="1">
      <c r="B120" s="204"/>
      <c r="C120" s="205"/>
      <c r="D120" s="206" t="s">
        <v>78</v>
      </c>
      <c r="E120" s="219" t="s">
        <v>123</v>
      </c>
      <c r="F120" s="219" t="s">
        <v>124</v>
      </c>
      <c r="G120" s="205"/>
      <c r="H120" s="205"/>
      <c r="I120" s="208"/>
      <c r="J120" s="208"/>
      <c r="K120" s="220">
        <f>BK120</f>
        <v>0</v>
      </c>
      <c r="L120" s="205"/>
      <c r="M120" s="210"/>
      <c r="N120" s="211"/>
      <c r="O120" s="212"/>
      <c r="P120" s="212"/>
      <c r="Q120" s="213">
        <f>SUM(Q121:Q191)</f>
        <v>0</v>
      </c>
      <c r="R120" s="213">
        <f>SUM(R121:R191)</f>
        <v>0</v>
      </c>
      <c r="S120" s="212"/>
      <c r="T120" s="214">
        <f>SUM(T121:T191)</f>
        <v>0</v>
      </c>
      <c r="U120" s="212"/>
      <c r="V120" s="214">
        <f>SUM(V121:V191)</f>
        <v>0.00364</v>
      </c>
      <c r="W120" s="212"/>
      <c r="X120" s="215">
        <f>SUM(X121:X191)</f>
        <v>0</v>
      </c>
      <c r="AR120" s="216" t="s">
        <v>121</v>
      </c>
      <c r="AT120" s="217" t="s">
        <v>78</v>
      </c>
      <c r="AU120" s="217" t="s">
        <v>85</v>
      </c>
      <c r="AY120" s="216" t="s">
        <v>122</v>
      </c>
      <c r="BK120" s="218">
        <f>SUM(BK121:BK191)</f>
        <v>0</v>
      </c>
    </row>
    <row r="121" s="1" customFormat="1" ht="24" customHeight="1">
      <c r="B121" s="34"/>
      <c r="C121" s="221" t="s">
        <v>85</v>
      </c>
      <c r="D121" s="221" t="s">
        <v>125</v>
      </c>
      <c r="E121" s="222" t="s">
        <v>126</v>
      </c>
      <c r="F121" s="223" t="s">
        <v>127</v>
      </c>
      <c r="G121" s="224" t="s">
        <v>128</v>
      </c>
      <c r="H121" s="225">
        <v>4</v>
      </c>
      <c r="I121" s="226"/>
      <c r="J121" s="226"/>
      <c r="K121" s="227">
        <f>ROUND(P121*H121,2)</f>
        <v>0</v>
      </c>
      <c r="L121" s="223" t="s">
        <v>129</v>
      </c>
      <c r="M121" s="39"/>
      <c r="N121" s="228" t="s">
        <v>1</v>
      </c>
      <c r="O121" s="229" t="s">
        <v>42</v>
      </c>
      <c r="P121" s="230">
        <f>I121+J121</f>
        <v>0</v>
      </c>
      <c r="Q121" s="230">
        <f>ROUND(I121*H121,2)</f>
        <v>0</v>
      </c>
      <c r="R121" s="230">
        <f>ROUND(J121*H121,2)</f>
        <v>0</v>
      </c>
      <c r="S121" s="82"/>
      <c r="T121" s="231">
        <f>S121*H121</f>
        <v>0</v>
      </c>
      <c r="U121" s="231">
        <v>0</v>
      </c>
      <c r="V121" s="231">
        <f>U121*H121</f>
        <v>0</v>
      </c>
      <c r="W121" s="231">
        <v>0</v>
      </c>
      <c r="X121" s="232">
        <f>W121*H121</f>
        <v>0</v>
      </c>
      <c r="AR121" s="233" t="s">
        <v>130</v>
      </c>
      <c r="AT121" s="233" t="s">
        <v>125</v>
      </c>
      <c r="AU121" s="233" t="s">
        <v>87</v>
      </c>
      <c r="AY121" s="13" t="s">
        <v>122</v>
      </c>
      <c r="BE121" s="234">
        <f>IF(O121="základní",K121,0)</f>
        <v>0</v>
      </c>
      <c r="BF121" s="234">
        <f>IF(O121="snížená",K121,0)</f>
        <v>0</v>
      </c>
      <c r="BG121" s="234">
        <f>IF(O121="zákl. přenesená",K121,0)</f>
        <v>0</v>
      </c>
      <c r="BH121" s="234">
        <f>IF(O121="sníž. přenesená",K121,0)</f>
        <v>0</v>
      </c>
      <c r="BI121" s="234">
        <f>IF(O121="nulová",K121,0)</f>
        <v>0</v>
      </c>
      <c r="BJ121" s="13" t="s">
        <v>85</v>
      </c>
      <c r="BK121" s="234">
        <f>ROUND(P121*H121,2)</f>
        <v>0</v>
      </c>
      <c r="BL121" s="13" t="s">
        <v>130</v>
      </c>
      <c r="BM121" s="233" t="s">
        <v>131</v>
      </c>
    </row>
    <row r="122" s="1" customFormat="1">
      <c r="B122" s="34"/>
      <c r="C122" s="35"/>
      <c r="D122" s="235" t="s">
        <v>132</v>
      </c>
      <c r="E122" s="35"/>
      <c r="F122" s="236" t="s">
        <v>133</v>
      </c>
      <c r="G122" s="35"/>
      <c r="H122" s="35"/>
      <c r="I122" s="132"/>
      <c r="J122" s="132"/>
      <c r="K122" s="35"/>
      <c r="L122" s="35"/>
      <c r="M122" s="39"/>
      <c r="N122" s="237"/>
      <c r="O122" s="82"/>
      <c r="P122" s="82"/>
      <c r="Q122" s="82"/>
      <c r="R122" s="82"/>
      <c r="S122" s="82"/>
      <c r="T122" s="82"/>
      <c r="U122" s="82"/>
      <c r="V122" s="82"/>
      <c r="W122" s="82"/>
      <c r="X122" s="83"/>
      <c r="AT122" s="13" t="s">
        <v>132</v>
      </c>
      <c r="AU122" s="13" t="s">
        <v>87</v>
      </c>
    </row>
    <row r="123" s="1" customFormat="1" ht="24" customHeight="1">
      <c r="B123" s="34"/>
      <c r="C123" s="221" t="s">
        <v>87</v>
      </c>
      <c r="D123" s="221" t="s">
        <v>125</v>
      </c>
      <c r="E123" s="222" t="s">
        <v>134</v>
      </c>
      <c r="F123" s="223" t="s">
        <v>135</v>
      </c>
      <c r="G123" s="224" t="s">
        <v>128</v>
      </c>
      <c r="H123" s="225">
        <v>4</v>
      </c>
      <c r="I123" s="226"/>
      <c r="J123" s="226"/>
      <c r="K123" s="227">
        <f>ROUND(P123*H123,2)</f>
        <v>0</v>
      </c>
      <c r="L123" s="223" t="s">
        <v>129</v>
      </c>
      <c r="M123" s="39"/>
      <c r="N123" s="228" t="s">
        <v>1</v>
      </c>
      <c r="O123" s="229" t="s">
        <v>42</v>
      </c>
      <c r="P123" s="230">
        <f>I123+J123</f>
        <v>0</v>
      </c>
      <c r="Q123" s="230">
        <f>ROUND(I123*H123,2)</f>
        <v>0</v>
      </c>
      <c r="R123" s="230">
        <f>ROUND(J123*H123,2)</f>
        <v>0</v>
      </c>
      <c r="S123" s="82"/>
      <c r="T123" s="231">
        <f>S123*H123</f>
        <v>0</v>
      </c>
      <c r="U123" s="231">
        <v>0</v>
      </c>
      <c r="V123" s="231">
        <f>U123*H123</f>
        <v>0</v>
      </c>
      <c r="W123" s="231">
        <v>0</v>
      </c>
      <c r="X123" s="232">
        <f>W123*H123</f>
        <v>0</v>
      </c>
      <c r="AR123" s="233" t="s">
        <v>130</v>
      </c>
      <c r="AT123" s="233" t="s">
        <v>125</v>
      </c>
      <c r="AU123" s="233" t="s">
        <v>87</v>
      </c>
      <c r="AY123" s="13" t="s">
        <v>122</v>
      </c>
      <c r="BE123" s="234">
        <f>IF(O123="základní",K123,0)</f>
        <v>0</v>
      </c>
      <c r="BF123" s="234">
        <f>IF(O123="snížená",K123,0)</f>
        <v>0</v>
      </c>
      <c r="BG123" s="234">
        <f>IF(O123="zákl. přenesená",K123,0)</f>
        <v>0</v>
      </c>
      <c r="BH123" s="234">
        <f>IF(O123="sníž. přenesená",K123,0)</f>
        <v>0</v>
      </c>
      <c r="BI123" s="234">
        <f>IF(O123="nulová",K123,0)</f>
        <v>0</v>
      </c>
      <c r="BJ123" s="13" t="s">
        <v>85</v>
      </c>
      <c r="BK123" s="234">
        <f>ROUND(P123*H123,2)</f>
        <v>0</v>
      </c>
      <c r="BL123" s="13" t="s">
        <v>130</v>
      </c>
      <c r="BM123" s="233" t="s">
        <v>136</v>
      </c>
    </row>
    <row r="124" s="1" customFormat="1">
      <c r="B124" s="34"/>
      <c r="C124" s="35"/>
      <c r="D124" s="235" t="s">
        <v>132</v>
      </c>
      <c r="E124" s="35"/>
      <c r="F124" s="236" t="s">
        <v>137</v>
      </c>
      <c r="G124" s="35"/>
      <c r="H124" s="35"/>
      <c r="I124" s="132"/>
      <c r="J124" s="132"/>
      <c r="K124" s="35"/>
      <c r="L124" s="35"/>
      <c r="M124" s="39"/>
      <c r="N124" s="237"/>
      <c r="O124" s="82"/>
      <c r="P124" s="82"/>
      <c r="Q124" s="82"/>
      <c r="R124" s="82"/>
      <c r="S124" s="82"/>
      <c r="T124" s="82"/>
      <c r="U124" s="82"/>
      <c r="V124" s="82"/>
      <c r="W124" s="82"/>
      <c r="X124" s="83"/>
      <c r="AT124" s="13" t="s">
        <v>132</v>
      </c>
      <c r="AU124" s="13" t="s">
        <v>87</v>
      </c>
    </row>
    <row r="125" s="1" customFormat="1" ht="24" customHeight="1">
      <c r="B125" s="34"/>
      <c r="C125" s="221" t="s">
        <v>121</v>
      </c>
      <c r="D125" s="221" t="s">
        <v>125</v>
      </c>
      <c r="E125" s="222" t="s">
        <v>138</v>
      </c>
      <c r="F125" s="223" t="s">
        <v>139</v>
      </c>
      <c r="G125" s="224" t="s">
        <v>128</v>
      </c>
      <c r="H125" s="225">
        <v>2</v>
      </c>
      <c r="I125" s="226"/>
      <c r="J125" s="226"/>
      <c r="K125" s="227">
        <f>ROUND(P125*H125,2)</f>
        <v>0</v>
      </c>
      <c r="L125" s="223" t="s">
        <v>129</v>
      </c>
      <c r="M125" s="39"/>
      <c r="N125" s="228" t="s">
        <v>1</v>
      </c>
      <c r="O125" s="229" t="s">
        <v>42</v>
      </c>
      <c r="P125" s="230">
        <f>I125+J125</f>
        <v>0</v>
      </c>
      <c r="Q125" s="230">
        <f>ROUND(I125*H125,2)</f>
        <v>0</v>
      </c>
      <c r="R125" s="230">
        <f>ROUND(J125*H125,2)</f>
        <v>0</v>
      </c>
      <c r="S125" s="82"/>
      <c r="T125" s="231">
        <f>S125*H125</f>
        <v>0</v>
      </c>
      <c r="U125" s="231">
        <v>0</v>
      </c>
      <c r="V125" s="231">
        <f>U125*H125</f>
        <v>0</v>
      </c>
      <c r="W125" s="231">
        <v>0</v>
      </c>
      <c r="X125" s="232">
        <f>W125*H125</f>
        <v>0</v>
      </c>
      <c r="AR125" s="233" t="s">
        <v>130</v>
      </c>
      <c r="AT125" s="233" t="s">
        <v>125</v>
      </c>
      <c r="AU125" s="233" t="s">
        <v>87</v>
      </c>
      <c r="AY125" s="13" t="s">
        <v>122</v>
      </c>
      <c r="BE125" s="234">
        <f>IF(O125="základní",K125,0)</f>
        <v>0</v>
      </c>
      <c r="BF125" s="234">
        <f>IF(O125="snížená",K125,0)</f>
        <v>0</v>
      </c>
      <c r="BG125" s="234">
        <f>IF(O125="zákl. přenesená",K125,0)</f>
        <v>0</v>
      </c>
      <c r="BH125" s="234">
        <f>IF(O125="sníž. přenesená",K125,0)</f>
        <v>0</v>
      </c>
      <c r="BI125" s="234">
        <f>IF(O125="nulová",K125,0)</f>
        <v>0</v>
      </c>
      <c r="BJ125" s="13" t="s">
        <v>85</v>
      </c>
      <c r="BK125" s="234">
        <f>ROUND(P125*H125,2)</f>
        <v>0</v>
      </c>
      <c r="BL125" s="13" t="s">
        <v>130</v>
      </c>
      <c r="BM125" s="233" t="s">
        <v>140</v>
      </c>
    </row>
    <row r="126" s="1" customFormat="1">
      <c r="B126" s="34"/>
      <c r="C126" s="35"/>
      <c r="D126" s="235" t="s">
        <v>132</v>
      </c>
      <c r="E126" s="35"/>
      <c r="F126" s="236" t="s">
        <v>141</v>
      </c>
      <c r="G126" s="35"/>
      <c r="H126" s="35"/>
      <c r="I126" s="132"/>
      <c r="J126" s="132"/>
      <c r="K126" s="35"/>
      <c r="L126" s="35"/>
      <c r="M126" s="39"/>
      <c r="N126" s="237"/>
      <c r="O126" s="82"/>
      <c r="P126" s="82"/>
      <c r="Q126" s="82"/>
      <c r="R126" s="82"/>
      <c r="S126" s="82"/>
      <c r="T126" s="82"/>
      <c r="U126" s="82"/>
      <c r="V126" s="82"/>
      <c r="W126" s="82"/>
      <c r="X126" s="83"/>
      <c r="AT126" s="13" t="s">
        <v>132</v>
      </c>
      <c r="AU126" s="13" t="s">
        <v>87</v>
      </c>
    </row>
    <row r="127" s="1" customFormat="1" ht="24" customHeight="1">
      <c r="B127" s="34"/>
      <c r="C127" s="221" t="s">
        <v>142</v>
      </c>
      <c r="D127" s="221" t="s">
        <v>125</v>
      </c>
      <c r="E127" s="222" t="s">
        <v>143</v>
      </c>
      <c r="F127" s="223" t="s">
        <v>144</v>
      </c>
      <c r="G127" s="224" t="s">
        <v>128</v>
      </c>
      <c r="H127" s="225">
        <v>2</v>
      </c>
      <c r="I127" s="226"/>
      <c r="J127" s="226"/>
      <c r="K127" s="227">
        <f>ROUND(P127*H127,2)</f>
        <v>0</v>
      </c>
      <c r="L127" s="223" t="s">
        <v>129</v>
      </c>
      <c r="M127" s="39"/>
      <c r="N127" s="228" t="s">
        <v>1</v>
      </c>
      <c r="O127" s="229" t="s">
        <v>42</v>
      </c>
      <c r="P127" s="230">
        <f>I127+J127</f>
        <v>0</v>
      </c>
      <c r="Q127" s="230">
        <f>ROUND(I127*H127,2)</f>
        <v>0</v>
      </c>
      <c r="R127" s="230">
        <f>ROUND(J127*H127,2)</f>
        <v>0</v>
      </c>
      <c r="S127" s="82"/>
      <c r="T127" s="231">
        <f>S127*H127</f>
        <v>0</v>
      </c>
      <c r="U127" s="231">
        <v>0</v>
      </c>
      <c r="V127" s="231">
        <f>U127*H127</f>
        <v>0</v>
      </c>
      <c r="W127" s="231">
        <v>0</v>
      </c>
      <c r="X127" s="232">
        <f>W127*H127</f>
        <v>0</v>
      </c>
      <c r="AR127" s="233" t="s">
        <v>130</v>
      </c>
      <c r="AT127" s="233" t="s">
        <v>125</v>
      </c>
      <c r="AU127" s="233" t="s">
        <v>87</v>
      </c>
      <c r="AY127" s="13" t="s">
        <v>122</v>
      </c>
      <c r="BE127" s="234">
        <f>IF(O127="základní",K127,0)</f>
        <v>0</v>
      </c>
      <c r="BF127" s="234">
        <f>IF(O127="snížená",K127,0)</f>
        <v>0</v>
      </c>
      <c r="BG127" s="234">
        <f>IF(O127="zákl. přenesená",K127,0)</f>
        <v>0</v>
      </c>
      <c r="BH127" s="234">
        <f>IF(O127="sníž. přenesená",K127,0)</f>
        <v>0</v>
      </c>
      <c r="BI127" s="234">
        <f>IF(O127="nulová",K127,0)</f>
        <v>0</v>
      </c>
      <c r="BJ127" s="13" t="s">
        <v>85</v>
      </c>
      <c r="BK127" s="234">
        <f>ROUND(P127*H127,2)</f>
        <v>0</v>
      </c>
      <c r="BL127" s="13" t="s">
        <v>130</v>
      </c>
      <c r="BM127" s="233" t="s">
        <v>145</v>
      </c>
    </row>
    <row r="128" s="1" customFormat="1">
      <c r="B128" s="34"/>
      <c r="C128" s="35"/>
      <c r="D128" s="235" t="s">
        <v>132</v>
      </c>
      <c r="E128" s="35"/>
      <c r="F128" s="236" t="s">
        <v>146</v>
      </c>
      <c r="G128" s="35"/>
      <c r="H128" s="35"/>
      <c r="I128" s="132"/>
      <c r="J128" s="132"/>
      <c r="K128" s="35"/>
      <c r="L128" s="35"/>
      <c r="M128" s="39"/>
      <c r="N128" s="237"/>
      <c r="O128" s="82"/>
      <c r="P128" s="82"/>
      <c r="Q128" s="82"/>
      <c r="R128" s="82"/>
      <c r="S128" s="82"/>
      <c r="T128" s="82"/>
      <c r="U128" s="82"/>
      <c r="V128" s="82"/>
      <c r="W128" s="82"/>
      <c r="X128" s="83"/>
      <c r="AT128" s="13" t="s">
        <v>132</v>
      </c>
      <c r="AU128" s="13" t="s">
        <v>87</v>
      </c>
    </row>
    <row r="129" s="1" customFormat="1" ht="16.5" customHeight="1">
      <c r="B129" s="34"/>
      <c r="C129" s="238" t="s">
        <v>147</v>
      </c>
      <c r="D129" s="238" t="s">
        <v>119</v>
      </c>
      <c r="E129" s="239" t="s">
        <v>148</v>
      </c>
      <c r="F129" s="240" t="s">
        <v>149</v>
      </c>
      <c r="G129" s="241" t="s">
        <v>128</v>
      </c>
      <c r="H129" s="242">
        <v>6</v>
      </c>
      <c r="I129" s="243"/>
      <c r="J129" s="244"/>
      <c r="K129" s="245">
        <f>ROUND(P129*H129,2)</f>
        <v>0</v>
      </c>
      <c r="L129" s="240" t="s">
        <v>1</v>
      </c>
      <c r="M129" s="246"/>
      <c r="N129" s="247" t="s">
        <v>1</v>
      </c>
      <c r="O129" s="229" t="s">
        <v>42</v>
      </c>
      <c r="P129" s="230">
        <f>I129+J129</f>
        <v>0</v>
      </c>
      <c r="Q129" s="230">
        <f>ROUND(I129*H129,2)</f>
        <v>0</v>
      </c>
      <c r="R129" s="230">
        <f>ROUND(J129*H129,2)</f>
        <v>0</v>
      </c>
      <c r="S129" s="82"/>
      <c r="T129" s="231">
        <f>S129*H129</f>
        <v>0</v>
      </c>
      <c r="U129" s="231">
        <v>0</v>
      </c>
      <c r="V129" s="231">
        <f>U129*H129</f>
        <v>0</v>
      </c>
      <c r="W129" s="231">
        <v>0</v>
      </c>
      <c r="X129" s="232">
        <f>W129*H129</f>
        <v>0</v>
      </c>
      <c r="AR129" s="233" t="s">
        <v>150</v>
      </c>
      <c r="AT129" s="233" t="s">
        <v>119</v>
      </c>
      <c r="AU129" s="233" t="s">
        <v>87</v>
      </c>
      <c r="AY129" s="13" t="s">
        <v>122</v>
      </c>
      <c r="BE129" s="234">
        <f>IF(O129="základní",K129,0)</f>
        <v>0</v>
      </c>
      <c r="BF129" s="234">
        <f>IF(O129="snížená",K129,0)</f>
        <v>0</v>
      </c>
      <c r="BG129" s="234">
        <f>IF(O129="zákl. přenesená",K129,0)</f>
        <v>0</v>
      </c>
      <c r="BH129" s="234">
        <f>IF(O129="sníž. přenesená",K129,0)</f>
        <v>0</v>
      </c>
      <c r="BI129" s="234">
        <f>IF(O129="nulová",K129,0)</f>
        <v>0</v>
      </c>
      <c r="BJ129" s="13" t="s">
        <v>85</v>
      </c>
      <c r="BK129" s="234">
        <f>ROUND(P129*H129,2)</f>
        <v>0</v>
      </c>
      <c r="BL129" s="13" t="s">
        <v>130</v>
      </c>
      <c r="BM129" s="233" t="s">
        <v>151</v>
      </c>
    </row>
    <row r="130" s="1" customFormat="1">
      <c r="B130" s="34"/>
      <c r="C130" s="35"/>
      <c r="D130" s="235" t="s">
        <v>132</v>
      </c>
      <c r="E130" s="35"/>
      <c r="F130" s="236" t="s">
        <v>152</v>
      </c>
      <c r="G130" s="35"/>
      <c r="H130" s="35"/>
      <c r="I130" s="132"/>
      <c r="J130" s="132"/>
      <c r="K130" s="35"/>
      <c r="L130" s="35"/>
      <c r="M130" s="39"/>
      <c r="N130" s="237"/>
      <c r="O130" s="82"/>
      <c r="P130" s="82"/>
      <c r="Q130" s="82"/>
      <c r="R130" s="82"/>
      <c r="S130" s="82"/>
      <c r="T130" s="82"/>
      <c r="U130" s="82"/>
      <c r="V130" s="82"/>
      <c r="W130" s="82"/>
      <c r="X130" s="83"/>
      <c r="AT130" s="13" t="s">
        <v>132</v>
      </c>
      <c r="AU130" s="13" t="s">
        <v>87</v>
      </c>
    </row>
    <row r="131" s="1" customFormat="1">
      <c r="B131" s="34"/>
      <c r="C131" s="35"/>
      <c r="D131" s="235" t="s">
        <v>153</v>
      </c>
      <c r="E131" s="35"/>
      <c r="F131" s="248" t="s">
        <v>154</v>
      </c>
      <c r="G131" s="35"/>
      <c r="H131" s="35"/>
      <c r="I131" s="132"/>
      <c r="J131" s="132"/>
      <c r="K131" s="35"/>
      <c r="L131" s="35"/>
      <c r="M131" s="39"/>
      <c r="N131" s="237"/>
      <c r="O131" s="82"/>
      <c r="P131" s="82"/>
      <c r="Q131" s="82"/>
      <c r="R131" s="82"/>
      <c r="S131" s="82"/>
      <c r="T131" s="82"/>
      <c r="U131" s="82"/>
      <c r="V131" s="82"/>
      <c r="W131" s="82"/>
      <c r="X131" s="83"/>
      <c r="AT131" s="13" t="s">
        <v>153</v>
      </c>
      <c r="AU131" s="13" t="s">
        <v>87</v>
      </c>
    </row>
    <row r="132" s="1" customFormat="1" ht="16.5" customHeight="1">
      <c r="B132" s="34"/>
      <c r="C132" s="238" t="s">
        <v>155</v>
      </c>
      <c r="D132" s="238" t="s">
        <v>119</v>
      </c>
      <c r="E132" s="239" t="s">
        <v>156</v>
      </c>
      <c r="F132" s="240" t="s">
        <v>157</v>
      </c>
      <c r="G132" s="241" t="s">
        <v>128</v>
      </c>
      <c r="H132" s="242">
        <v>2</v>
      </c>
      <c r="I132" s="243"/>
      <c r="J132" s="244"/>
      <c r="K132" s="245">
        <f>ROUND(P132*H132,2)</f>
        <v>0</v>
      </c>
      <c r="L132" s="240" t="s">
        <v>1</v>
      </c>
      <c r="M132" s="246"/>
      <c r="N132" s="247" t="s">
        <v>1</v>
      </c>
      <c r="O132" s="229" t="s">
        <v>42</v>
      </c>
      <c r="P132" s="230">
        <f>I132+J132</f>
        <v>0</v>
      </c>
      <c r="Q132" s="230">
        <f>ROUND(I132*H132,2)</f>
        <v>0</v>
      </c>
      <c r="R132" s="230">
        <f>ROUND(J132*H132,2)</f>
        <v>0</v>
      </c>
      <c r="S132" s="82"/>
      <c r="T132" s="231">
        <f>S132*H132</f>
        <v>0</v>
      </c>
      <c r="U132" s="231">
        <v>0</v>
      </c>
      <c r="V132" s="231">
        <f>U132*H132</f>
        <v>0</v>
      </c>
      <c r="W132" s="231">
        <v>0</v>
      </c>
      <c r="X132" s="232">
        <f>W132*H132</f>
        <v>0</v>
      </c>
      <c r="AR132" s="233" t="s">
        <v>150</v>
      </c>
      <c r="AT132" s="233" t="s">
        <v>119</v>
      </c>
      <c r="AU132" s="233" t="s">
        <v>87</v>
      </c>
      <c r="AY132" s="13" t="s">
        <v>122</v>
      </c>
      <c r="BE132" s="234">
        <f>IF(O132="základní",K132,0)</f>
        <v>0</v>
      </c>
      <c r="BF132" s="234">
        <f>IF(O132="snížená",K132,0)</f>
        <v>0</v>
      </c>
      <c r="BG132" s="234">
        <f>IF(O132="zákl. přenesená",K132,0)</f>
        <v>0</v>
      </c>
      <c r="BH132" s="234">
        <f>IF(O132="sníž. přenesená",K132,0)</f>
        <v>0</v>
      </c>
      <c r="BI132" s="234">
        <f>IF(O132="nulová",K132,0)</f>
        <v>0</v>
      </c>
      <c r="BJ132" s="13" t="s">
        <v>85</v>
      </c>
      <c r="BK132" s="234">
        <f>ROUND(P132*H132,2)</f>
        <v>0</v>
      </c>
      <c r="BL132" s="13" t="s">
        <v>130</v>
      </c>
      <c r="BM132" s="233" t="s">
        <v>158</v>
      </c>
    </row>
    <row r="133" s="1" customFormat="1">
      <c r="B133" s="34"/>
      <c r="C133" s="35"/>
      <c r="D133" s="235" t="s">
        <v>132</v>
      </c>
      <c r="E133" s="35"/>
      <c r="F133" s="236" t="s">
        <v>159</v>
      </c>
      <c r="G133" s="35"/>
      <c r="H133" s="35"/>
      <c r="I133" s="132"/>
      <c r="J133" s="132"/>
      <c r="K133" s="35"/>
      <c r="L133" s="35"/>
      <c r="M133" s="39"/>
      <c r="N133" s="237"/>
      <c r="O133" s="82"/>
      <c r="P133" s="82"/>
      <c r="Q133" s="82"/>
      <c r="R133" s="82"/>
      <c r="S133" s="82"/>
      <c r="T133" s="82"/>
      <c r="U133" s="82"/>
      <c r="V133" s="82"/>
      <c r="W133" s="82"/>
      <c r="X133" s="83"/>
      <c r="AT133" s="13" t="s">
        <v>132</v>
      </c>
      <c r="AU133" s="13" t="s">
        <v>87</v>
      </c>
    </row>
    <row r="134" s="1" customFormat="1">
      <c r="B134" s="34"/>
      <c r="C134" s="35"/>
      <c r="D134" s="235" t="s">
        <v>153</v>
      </c>
      <c r="E134" s="35"/>
      <c r="F134" s="248" t="s">
        <v>160</v>
      </c>
      <c r="G134" s="35"/>
      <c r="H134" s="35"/>
      <c r="I134" s="132"/>
      <c r="J134" s="132"/>
      <c r="K134" s="35"/>
      <c r="L134" s="35"/>
      <c r="M134" s="39"/>
      <c r="N134" s="237"/>
      <c r="O134" s="82"/>
      <c r="P134" s="82"/>
      <c r="Q134" s="82"/>
      <c r="R134" s="82"/>
      <c r="S134" s="82"/>
      <c r="T134" s="82"/>
      <c r="U134" s="82"/>
      <c r="V134" s="82"/>
      <c r="W134" s="82"/>
      <c r="X134" s="83"/>
      <c r="AT134" s="13" t="s">
        <v>153</v>
      </c>
      <c r="AU134" s="13" t="s">
        <v>87</v>
      </c>
    </row>
    <row r="135" s="1" customFormat="1" ht="16.5" customHeight="1">
      <c r="B135" s="34"/>
      <c r="C135" s="238" t="s">
        <v>161</v>
      </c>
      <c r="D135" s="238" t="s">
        <v>119</v>
      </c>
      <c r="E135" s="239" t="s">
        <v>162</v>
      </c>
      <c r="F135" s="240" t="s">
        <v>163</v>
      </c>
      <c r="G135" s="241" t="s">
        <v>128</v>
      </c>
      <c r="H135" s="242">
        <v>6</v>
      </c>
      <c r="I135" s="243"/>
      <c r="J135" s="244"/>
      <c r="K135" s="245">
        <f>ROUND(P135*H135,2)</f>
        <v>0</v>
      </c>
      <c r="L135" s="240" t="s">
        <v>1</v>
      </c>
      <c r="M135" s="246"/>
      <c r="N135" s="247" t="s">
        <v>1</v>
      </c>
      <c r="O135" s="229" t="s">
        <v>42</v>
      </c>
      <c r="P135" s="230">
        <f>I135+J135</f>
        <v>0</v>
      </c>
      <c r="Q135" s="230">
        <f>ROUND(I135*H135,2)</f>
        <v>0</v>
      </c>
      <c r="R135" s="230">
        <f>ROUND(J135*H135,2)</f>
        <v>0</v>
      </c>
      <c r="S135" s="82"/>
      <c r="T135" s="231">
        <f>S135*H135</f>
        <v>0</v>
      </c>
      <c r="U135" s="231">
        <v>0</v>
      </c>
      <c r="V135" s="231">
        <f>U135*H135</f>
        <v>0</v>
      </c>
      <c r="W135" s="231">
        <v>0</v>
      </c>
      <c r="X135" s="232">
        <f>W135*H135</f>
        <v>0</v>
      </c>
      <c r="AR135" s="233" t="s">
        <v>150</v>
      </c>
      <c r="AT135" s="233" t="s">
        <v>119</v>
      </c>
      <c r="AU135" s="233" t="s">
        <v>87</v>
      </c>
      <c r="AY135" s="13" t="s">
        <v>122</v>
      </c>
      <c r="BE135" s="234">
        <f>IF(O135="základní",K135,0)</f>
        <v>0</v>
      </c>
      <c r="BF135" s="234">
        <f>IF(O135="snížená",K135,0)</f>
        <v>0</v>
      </c>
      <c r="BG135" s="234">
        <f>IF(O135="zákl. přenesená",K135,0)</f>
        <v>0</v>
      </c>
      <c r="BH135" s="234">
        <f>IF(O135="sníž. přenesená",K135,0)</f>
        <v>0</v>
      </c>
      <c r="BI135" s="234">
        <f>IF(O135="nulová",K135,0)</f>
        <v>0</v>
      </c>
      <c r="BJ135" s="13" t="s">
        <v>85</v>
      </c>
      <c r="BK135" s="234">
        <f>ROUND(P135*H135,2)</f>
        <v>0</v>
      </c>
      <c r="BL135" s="13" t="s">
        <v>130</v>
      </c>
      <c r="BM135" s="233" t="s">
        <v>164</v>
      </c>
    </row>
    <row r="136" s="1" customFormat="1">
      <c r="B136" s="34"/>
      <c r="C136" s="35"/>
      <c r="D136" s="235" t="s">
        <v>132</v>
      </c>
      <c r="E136" s="35"/>
      <c r="F136" s="236" t="s">
        <v>165</v>
      </c>
      <c r="G136" s="35"/>
      <c r="H136" s="35"/>
      <c r="I136" s="132"/>
      <c r="J136" s="132"/>
      <c r="K136" s="35"/>
      <c r="L136" s="35"/>
      <c r="M136" s="39"/>
      <c r="N136" s="237"/>
      <c r="O136" s="82"/>
      <c r="P136" s="82"/>
      <c r="Q136" s="82"/>
      <c r="R136" s="82"/>
      <c r="S136" s="82"/>
      <c r="T136" s="82"/>
      <c r="U136" s="82"/>
      <c r="V136" s="82"/>
      <c r="W136" s="82"/>
      <c r="X136" s="83"/>
      <c r="AT136" s="13" t="s">
        <v>132</v>
      </c>
      <c r="AU136" s="13" t="s">
        <v>87</v>
      </c>
    </row>
    <row r="137" s="1" customFormat="1">
      <c r="B137" s="34"/>
      <c r="C137" s="35"/>
      <c r="D137" s="235" t="s">
        <v>153</v>
      </c>
      <c r="E137" s="35"/>
      <c r="F137" s="248" t="s">
        <v>154</v>
      </c>
      <c r="G137" s="35"/>
      <c r="H137" s="35"/>
      <c r="I137" s="132"/>
      <c r="J137" s="132"/>
      <c r="K137" s="35"/>
      <c r="L137" s="35"/>
      <c r="M137" s="39"/>
      <c r="N137" s="237"/>
      <c r="O137" s="82"/>
      <c r="P137" s="82"/>
      <c r="Q137" s="82"/>
      <c r="R137" s="82"/>
      <c r="S137" s="82"/>
      <c r="T137" s="82"/>
      <c r="U137" s="82"/>
      <c r="V137" s="82"/>
      <c r="W137" s="82"/>
      <c r="X137" s="83"/>
      <c r="AT137" s="13" t="s">
        <v>153</v>
      </c>
      <c r="AU137" s="13" t="s">
        <v>87</v>
      </c>
    </row>
    <row r="138" s="1" customFormat="1" ht="16.5" customHeight="1">
      <c r="B138" s="34"/>
      <c r="C138" s="238" t="s">
        <v>166</v>
      </c>
      <c r="D138" s="238" t="s">
        <v>119</v>
      </c>
      <c r="E138" s="239" t="s">
        <v>167</v>
      </c>
      <c r="F138" s="240" t="s">
        <v>168</v>
      </c>
      <c r="G138" s="241" t="s">
        <v>128</v>
      </c>
      <c r="H138" s="242">
        <v>8</v>
      </c>
      <c r="I138" s="243"/>
      <c r="J138" s="244"/>
      <c r="K138" s="245">
        <f>ROUND(P138*H138,2)</f>
        <v>0</v>
      </c>
      <c r="L138" s="240" t="s">
        <v>1</v>
      </c>
      <c r="M138" s="246"/>
      <c r="N138" s="247" t="s">
        <v>1</v>
      </c>
      <c r="O138" s="229" t="s">
        <v>42</v>
      </c>
      <c r="P138" s="230">
        <f>I138+J138</f>
        <v>0</v>
      </c>
      <c r="Q138" s="230">
        <f>ROUND(I138*H138,2)</f>
        <v>0</v>
      </c>
      <c r="R138" s="230">
        <f>ROUND(J138*H138,2)</f>
        <v>0</v>
      </c>
      <c r="S138" s="82"/>
      <c r="T138" s="231">
        <f>S138*H138</f>
        <v>0</v>
      </c>
      <c r="U138" s="231">
        <v>0</v>
      </c>
      <c r="V138" s="231">
        <f>U138*H138</f>
        <v>0</v>
      </c>
      <c r="W138" s="231">
        <v>0</v>
      </c>
      <c r="X138" s="232">
        <f>W138*H138</f>
        <v>0</v>
      </c>
      <c r="AR138" s="233" t="s">
        <v>150</v>
      </c>
      <c r="AT138" s="233" t="s">
        <v>119</v>
      </c>
      <c r="AU138" s="233" t="s">
        <v>87</v>
      </c>
      <c r="AY138" s="13" t="s">
        <v>122</v>
      </c>
      <c r="BE138" s="234">
        <f>IF(O138="základní",K138,0)</f>
        <v>0</v>
      </c>
      <c r="BF138" s="234">
        <f>IF(O138="snížená",K138,0)</f>
        <v>0</v>
      </c>
      <c r="BG138" s="234">
        <f>IF(O138="zákl. přenesená",K138,0)</f>
        <v>0</v>
      </c>
      <c r="BH138" s="234">
        <f>IF(O138="sníž. přenesená",K138,0)</f>
        <v>0</v>
      </c>
      <c r="BI138" s="234">
        <f>IF(O138="nulová",K138,0)</f>
        <v>0</v>
      </c>
      <c r="BJ138" s="13" t="s">
        <v>85</v>
      </c>
      <c r="BK138" s="234">
        <f>ROUND(P138*H138,2)</f>
        <v>0</v>
      </c>
      <c r="BL138" s="13" t="s">
        <v>130</v>
      </c>
      <c r="BM138" s="233" t="s">
        <v>169</v>
      </c>
    </row>
    <row r="139" s="1" customFormat="1">
      <c r="B139" s="34"/>
      <c r="C139" s="35"/>
      <c r="D139" s="235" t="s">
        <v>132</v>
      </c>
      <c r="E139" s="35"/>
      <c r="F139" s="236" t="s">
        <v>168</v>
      </c>
      <c r="G139" s="35"/>
      <c r="H139" s="35"/>
      <c r="I139" s="132"/>
      <c r="J139" s="132"/>
      <c r="K139" s="35"/>
      <c r="L139" s="35"/>
      <c r="M139" s="39"/>
      <c r="N139" s="237"/>
      <c r="O139" s="82"/>
      <c r="P139" s="82"/>
      <c r="Q139" s="82"/>
      <c r="R139" s="82"/>
      <c r="S139" s="82"/>
      <c r="T139" s="82"/>
      <c r="U139" s="82"/>
      <c r="V139" s="82"/>
      <c r="W139" s="82"/>
      <c r="X139" s="83"/>
      <c r="AT139" s="13" t="s">
        <v>132</v>
      </c>
      <c r="AU139" s="13" t="s">
        <v>87</v>
      </c>
    </row>
    <row r="140" s="1" customFormat="1">
      <c r="B140" s="34"/>
      <c r="C140" s="35"/>
      <c r="D140" s="235" t="s">
        <v>153</v>
      </c>
      <c r="E140" s="35"/>
      <c r="F140" s="248" t="s">
        <v>170</v>
      </c>
      <c r="G140" s="35"/>
      <c r="H140" s="35"/>
      <c r="I140" s="132"/>
      <c r="J140" s="132"/>
      <c r="K140" s="35"/>
      <c r="L140" s="35"/>
      <c r="M140" s="39"/>
      <c r="N140" s="237"/>
      <c r="O140" s="82"/>
      <c r="P140" s="82"/>
      <c r="Q140" s="82"/>
      <c r="R140" s="82"/>
      <c r="S140" s="82"/>
      <c r="T140" s="82"/>
      <c r="U140" s="82"/>
      <c r="V140" s="82"/>
      <c r="W140" s="82"/>
      <c r="X140" s="83"/>
      <c r="AT140" s="13" t="s">
        <v>153</v>
      </c>
      <c r="AU140" s="13" t="s">
        <v>87</v>
      </c>
    </row>
    <row r="141" s="1" customFormat="1" ht="24" customHeight="1">
      <c r="B141" s="34"/>
      <c r="C141" s="221" t="s">
        <v>171</v>
      </c>
      <c r="D141" s="221" t="s">
        <v>125</v>
      </c>
      <c r="E141" s="222" t="s">
        <v>172</v>
      </c>
      <c r="F141" s="223" t="s">
        <v>173</v>
      </c>
      <c r="G141" s="224" t="s">
        <v>128</v>
      </c>
      <c r="H141" s="225">
        <v>2</v>
      </c>
      <c r="I141" s="226"/>
      <c r="J141" s="226"/>
      <c r="K141" s="227">
        <f>ROUND(P141*H141,2)</f>
        <v>0</v>
      </c>
      <c r="L141" s="223" t="s">
        <v>129</v>
      </c>
      <c r="M141" s="39"/>
      <c r="N141" s="228" t="s">
        <v>1</v>
      </c>
      <c r="O141" s="229" t="s">
        <v>42</v>
      </c>
      <c r="P141" s="230">
        <f>I141+J141</f>
        <v>0</v>
      </c>
      <c r="Q141" s="230">
        <f>ROUND(I141*H141,2)</f>
        <v>0</v>
      </c>
      <c r="R141" s="230">
        <f>ROUND(J141*H141,2)</f>
        <v>0</v>
      </c>
      <c r="S141" s="82"/>
      <c r="T141" s="231">
        <f>S141*H141</f>
        <v>0</v>
      </c>
      <c r="U141" s="231">
        <v>0</v>
      </c>
      <c r="V141" s="231">
        <f>U141*H141</f>
        <v>0</v>
      </c>
      <c r="W141" s="231">
        <v>0</v>
      </c>
      <c r="X141" s="232">
        <f>W141*H141</f>
        <v>0</v>
      </c>
      <c r="AR141" s="233" t="s">
        <v>130</v>
      </c>
      <c r="AT141" s="233" t="s">
        <v>125</v>
      </c>
      <c r="AU141" s="233" t="s">
        <v>87</v>
      </c>
      <c r="AY141" s="13" t="s">
        <v>122</v>
      </c>
      <c r="BE141" s="234">
        <f>IF(O141="základní",K141,0)</f>
        <v>0</v>
      </c>
      <c r="BF141" s="234">
        <f>IF(O141="snížená",K141,0)</f>
        <v>0</v>
      </c>
      <c r="BG141" s="234">
        <f>IF(O141="zákl. přenesená",K141,0)</f>
        <v>0</v>
      </c>
      <c r="BH141" s="234">
        <f>IF(O141="sníž. přenesená",K141,0)</f>
        <v>0</v>
      </c>
      <c r="BI141" s="234">
        <f>IF(O141="nulová",K141,0)</f>
        <v>0</v>
      </c>
      <c r="BJ141" s="13" t="s">
        <v>85</v>
      </c>
      <c r="BK141" s="234">
        <f>ROUND(P141*H141,2)</f>
        <v>0</v>
      </c>
      <c r="BL141" s="13" t="s">
        <v>130</v>
      </c>
      <c r="BM141" s="233" t="s">
        <v>174</v>
      </c>
    </row>
    <row r="142" s="1" customFormat="1">
      <c r="B142" s="34"/>
      <c r="C142" s="35"/>
      <c r="D142" s="235" t="s">
        <v>132</v>
      </c>
      <c r="E142" s="35"/>
      <c r="F142" s="236" t="s">
        <v>175</v>
      </c>
      <c r="G142" s="35"/>
      <c r="H142" s="35"/>
      <c r="I142" s="132"/>
      <c r="J142" s="132"/>
      <c r="K142" s="35"/>
      <c r="L142" s="35"/>
      <c r="M142" s="39"/>
      <c r="N142" s="237"/>
      <c r="O142" s="82"/>
      <c r="P142" s="82"/>
      <c r="Q142" s="82"/>
      <c r="R142" s="82"/>
      <c r="S142" s="82"/>
      <c r="T142" s="82"/>
      <c r="U142" s="82"/>
      <c r="V142" s="82"/>
      <c r="W142" s="82"/>
      <c r="X142" s="83"/>
      <c r="AT142" s="13" t="s">
        <v>132</v>
      </c>
      <c r="AU142" s="13" t="s">
        <v>87</v>
      </c>
    </row>
    <row r="143" s="1" customFormat="1" ht="24" customHeight="1">
      <c r="B143" s="34"/>
      <c r="C143" s="221" t="s">
        <v>176</v>
      </c>
      <c r="D143" s="221" t="s">
        <v>125</v>
      </c>
      <c r="E143" s="222" t="s">
        <v>177</v>
      </c>
      <c r="F143" s="223" t="s">
        <v>178</v>
      </c>
      <c r="G143" s="224" t="s">
        <v>128</v>
      </c>
      <c r="H143" s="225">
        <v>2</v>
      </c>
      <c r="I143" s="226"/>
      <c r="J143" s="226"/>
      <c r="K143" s="227">
        <f>ROUND(P143*H143,2)</f>
        <v>0</v>
      </c>
      <c r="L143" s="223" t="s">
        <v>129</v>
      </c>
      <c r="M143" s="39"/>
      <c r="N143" s="228" t="s">
        <v>1</v>
      </c>
      <c r="O143" s="229" t="s">
        <v>42</v>
      </c>
      <c r="P143" s="230">
        <f>I143+J143</f>
        <v>0</v>
      </c>
      <c r="Q143" s="230">
        <f>ROUND(I143*H143,2)</f>
        <v>0</v>
      </c>
      <c r="R143" s="230">
        <f>ROUND(J143*H143,2)</f>
        <v>0</v>
      </c>
      <c r="S143" s="82"/>
      <c r="T143" s="231">
        <f>S143*H143</f>
        <v>0</v>
      </c>
      <c r="U143" s="231">
        <v>0</v>
      </c>
      <c r="V143" s="231">
        <f>U143*H143</f>
        <v>0</v>
      </c>
      <c r="W143" s="231">
        <v>0</v>
      </c>
      <c r="X143" s="232">
        <f>W143*H143</f>
        <v>0</v>
      </c>
      <c r="AR143" s="233" t="s">
        <v>130</v>
      </c>
      <c r="AT143" s="233" t="s">
        <v>125</v>
      </c>
      <c r="AU143" s="233" t="s">
        <v>87</v>
      </c>
      <c r="AY143" s="13" t="s">
        <v>122</v>
      </c>
      <c r="BE143" s="234">
        <f>IF(O143="základní",K143,0)</f>
        <v>0</v>
      </c>
      <c r="BF143" s="234">
        <f>IF(O143="snížená",K143,0)</f>
        <v>0</v>
      </c>
      <c r="BG143" s="234">
        <f>IF(O143="zákl. přenesená",K143,0)</f>
        <v>0</v>
      </c>
      <c r="BH143" s="234">
        <f>IF(O143="sníž. přenesená",K143,0)</f>
        <v>0</v>
      </c>
      <c r="BI143" s="234">
        <f>IF(O143="nulová",K143,0)</f>
        <v>0</v>
      </c>
      <c r="BJ143" s="13" t="s">
        <v>85</v>
      </c>
      <c r="BK143" s="234">
        <f>ROUND(P143*H143,2)</f>
        <v>0</v>
      </c>
      <c r="BL143" s="13" t="s">
        <v>130</v>
      </c>
      <c r="BM143" s="233" t="s">
        <v>179</v>
      </c>
    </row>
    <row r="144" s="1" customFormat="1">
      <c r="B144" s="34"/>
      <c r="C144" s="35"/>
      <c r="D144" s="235" t="s">
        <v>132</v>
      </c>
      <c r="E144" s="35"/>
      <c r="F144" s="236" t="s">
        <v>180</v>
      </c>
      <c r="G144" s="35"/>
      <c r="H144" s="35"/>
      <c r="I144" s="132"/>
      <c r="J144" s="132"/>
      <c r="K144" s="35"/>
      <c r="L144" s="35"/>
      <c r="M144" s="39"/>
      <c r="N144" s="237"/>
      <c r="O144" s="82"/>
      <c r="P144" s="82"/>
      <c r="Q144" s="82"/>
      <c r="R144" s="82"/>
      <c r="S144" s="82"/>
      <c r="T144" s="82"/>
      <c r="U144" s="82"/>
      <c r="V144" s="82"/>
      <c r="W144" s="82"/>
      <c r="X144" s="83"/>
      <c r="AT144" s="13" t="s">
        <v>132</v>
      </c>
      <c r="AU144" s="13" t="s">
        <v>87</v>
      </c>
    </row>
    <row r="145" s="1" customFormat="1" ht="16.5" customHeight="1">
      <c r="B145" s="34"/>
      <c r="C145" s="238" t="s">
        <v>181</v>
      </c>
      <c r="D145" s="238" t="s">
        <v>119</v>
      </c>
      <c r="E145" s="239" t="s">
        <v>182</v>
      </c>
      <c r="F145" s="240" t="s">
        <v>183</v>
      </c>
      <c r="G145" s="241" t="s">
        <v>128</v>
      </c>
      <c r="H145" s="242">
        <v>2</v>
      </c>
      <c r="I145" s="243"/>
      <c r="J145" s="244"/>
      <c r="K145" s="245">
        <f>ROUND(P145*H145,2)</f>
        <v>0</v>
      </c>
      <c r="L145" s="240" t="s">
        <v>1</v>
      </c>
      <c r="M145" s="246"/>
      <c r="N145" s="247" t="s">
        <v>1</v>
      </c>
      <c r="O145" s="229" t="s">
        <v>42</v>
      </c>
      <c r="P145" s="230">
        <f>I145+J145</f>
        <v>0</v>
      </c>
      <c r="Q145" s="230">
        <f>ROUND(I145*H145,2)</f>
        <v>0</v>
      </c>
      <c r="R145" s="230">
        <f>ROUND(J145*H145,2)</f>
        <v>0</v>
      </c>
      <c r="S145" s="82"/>
      <c r="T145" s="231">
        <f>S145*H145</f>
        <v>0</v>
      </c>
      <c r="U145" s="231">
        <v>0</v>
      </c>
      <c r="V145" s="231">
        <f>U145*H145</f>
        <v>0</v>
      </c>
      <c r="W145" s="231">
        <v>0</v>
      </c>
      <c r="X145" s="232">
        <f>W145*H145</f>
        <v>0</v>
      </c>
      <c r="AR145" s="233" t="s">
        <v>150</v>
      </c>
      <c r="AT145" s="233" t="s">
        <v>119</v>
      </c>
      <c r="AU145" s="233" t="s">
        <v>87</v>
      </c>
      <c r="AY145" s="13" t="s">
        <v>122</v>
      </c>
      <c r="BE145" s="234">
        <f>IF(O145="základní",K145,0)</f>
        <v>0</v>
      </c>
      <c r="BF145" s="234">
        <f>IF(O145="snížená",K145,0)</f>
        <v>0</v>
      </c>
      <c r="BG145" s="234">
        <f>IF(O145="zákl. přenesená",K145,0)</f>
        <v>0</v>
      </c>
      <c r="BH145" s="234">
        <f>IF(O145="sníž. přenesená",K145,0)</f>
        <v>0</v>
      </c>
      <c r="BI145" s="234">
        <f>IF(O145="nulová",K145,0)</f>
        <v>0</v>
      </c>
      <c r="BJ145" s="13" t="s">
        <v>85</v>
      </c>
      <c r="BK145" s="234">
        <f>ROUND(P145*H145,2)</f>
        <v>0</v>
      </c>
      <c r="BL145" s="13" t="s">
        <v>130</v>
      </c>
      <c r="BM145" s="233" t="s">
        <v>184</v>
      </c>
    </row>
    <row r="146" s="1" customFormat="1">
      <c r="B146" s="34"/>
      <c r="C146" s="35"/>
      <c r="D146" s="235" t="s">
        <v>132</v>
      </c>
      <c r="E146" s="35"/>
      <c r="F146" s="236" t="s">
        <v>185</v>
      </c>
      <c r="G146" s="35"/>
      <c r="H146" s="35"/>
      <c r="I146" s="132"/>
      <c r="J146" s="132"/>
      <c r="K146" s="35"/>
      <c r="L146" s="35"/>
      <c r="M146" s="39"/>
      <c r="N146" s="237"/>
      <c r="O146" s="82"/>
      <c r="P146" s="82"/>
      <c r="Q146" s="82"/>
      <c r="R146" s="82"/>
      <c r="S146" s="82"/>
      <c r="T146" s="82"/>
      <c r="U146" s="82"/>
      <c r="V146" s="82"/>
      <c r="W146" s="82"/>
      <c r="X146" s="83"/>
      <c r="AT146" s="13" t="s">
        <v>132</v>
      </c>
      <c r="AU146" s="13" t="s">
        <v>87</v>
      </c>
    </row>
    <row r="147" s="1" customFormat="1">
      <c r="B147" s="34"/>
      <c r="C147" s="35"/>
      <c r="D147" s="235" t="s">
        <v>153</v>
      </c>
      <c r="E147" s="35"/>
      <c r="F147" s="248" t="s">
        <v>186</v>
      </c>
      <c r="G147" s="35"/>
      <c r="H147" s="35"/>
      <c r="I147" s="132"/>
      <c r="J147" s="132"/>
      <c r="K147" s="35"/>
      <c r="L147" s="35"/>
      <c r="M147" s="39"/>
      <c r="N147" s="237"/>
      <c r="O147" s="82"/>
      <c r="P147" s="82"/>
      <c r="Q147" s="82"/>
      <c r="R147" s="82"/>
      <c r="S147" s="82"/>
      <c r="T147" s="82"/>
      <c r="U147" s="82"/>
      <c r="V147" s="82"/>
      <c r="W147" s="82"/>
      <c r="X147" s="83"/>
      <c r="AT147" s="13" t="s">
        <v>153</v>
      </c>
      <c r="AU147" s="13" t="s">
        <v>87</v>
      </c>
    </row>
    <row r="148" s="1" customFormat="1" ht="16.5" customHeight="1">
      <c r="B148" s="34"/>
      <c r="C148" s="238" t="s">
        <v>187</v>
      </c>
      <c r="D148" s="238" t="s">
        <v>119</v>
      </c>
      <c r="E148" s="239" t="s">
        <v>188</v>
      </c>
      <c r="F148" s="240" t="s">
        <v>189</v>
      </c>
      <c r="G148" s="241" t="s">
        <v>128</v>
      </c>
      <c r="H148" s="242">
        <v>2</v>
      </c>
      <c r="I148" s="243"/>
      <c r="J148" s="244"/>
      <c r="K148" s="245">
        <f>ROUND(P148*H148,2)</f>
        <v>0</v>
      </c>
      <c r="L148" s="240" t="s">
        <v>1</v>
      </c>
      <c r="M148" s="246"/>
      <c r="N148" s="247" t="s">
        <v>1</v>
      </c>
      <c r="O148" s="229" t="s">
        <v>42</v>
      </c>
      <c r="P148" s="230">
        <f>I148+J148</f>
        <v>0</v>
      </c>
      <c r="Q148" s="230">
        <f>ROUND(I148*H148,2)</f>
        <v>0</v>
      </c>
      <c r="R148" s="230">
        <f>ROUND(J148*H148,2)</f>
        <v>0</v>
      </c>
      <c r="S148" s="82"/>
      <c r="T148" s="231">
        <f>S148*H148</f>
        <v>0</v>
      </c>
      <c r="U148" s="231">
        <v>0</v>
      </c>
      <c r="V148" s="231">
        <f>U148*H148</f>
        <v>0</v>
      </c>
      <c r="W148" s="231">
        <v>0</v>
      </c>
      <c r="X148" s="232">
        <f>W148*H148</f>
        <v>0</v>
      </c>
      <c r="AR148" s="233" t="s">
        <v>150</v>
      </c>
      <c r="AT148" s="233" t="s">
        <v>119</v>
      </c>
      <c r="AU148" s="233" t="s">
        <v>87</v>
      </c>
      <c r="AY148" s="13" t="s">
        <v>122</v>
      </c>
      <c r="BE148" s="234">
        <f>IF(O148="základní",K148,0)</f>
        <v>0</v>
      </c>
      <c r="BF148" s="234">
        <f>IF(O148="snížená",K148,0)</f>
        <v>0</v>
      </c>
      <c r="BG148" s="234">
        <f>IF(O148="zákl. přenesená",K148,0)</f>
        <v>0</v>
      </c>
      <c r="BH148" s="234">
        <f>IF(O148="sníž. přenesená",K148,0)</f>
        <v>0</v>
      </c>
      <c r="BI148" s="234">
        <f>IF(O148="nulová",K148,0)</f>
        <v>0</v>
      </c>
      <c r="BJ148" s="13" t="s">
        <v>85</v>
      </c>
      <c r="BK148" s="234">
        <f>ROUND(P148*H148,2)</f>
        <v>0</v>
      </c>
      <c r="BL148" s="13" t="s">
        <v>130</v>
      </c>
      <c r="BM148" s="233" t="s">
        <v>190</v>
      </c>
    </row>
    <row r="149" s="1" customFormat="1">
      <c r="B149" s="34"/>
      <c r="C149" s="35"/>
      <c r="D149" s="235" t="s">
        <v>132</v>
      </c>
      <c r="E149" s="35"/>
      <c r="F149" s="236" t="s">
        <v>191</v>
      </c>
      <c r="G149" s="35"/>
      <c r="H149" s="35"/>
      <c r="I149" s="132"/>
      <c r="J149" s="132"/>
      <c r="K149" s="35"/>
      <c r="L149" s="35"/>
      <c r="M149" s="39"/>
      <c r="N149" s="237"/>
      <c r="O149" s="82"/>
      <c r="P149" s="82"/>
      <c r="Q149" s="82"/>
      <c r="R149" s="82"/>
      <c r="S149" s="82"/>
      <c r="T149" s="82"/>
      <c r="U149" s="82"/>
      <c r="V149" s="82"/>
      <c r="W149" s="82"/>
      <c r="X149" s="83"/>
      <c r="AT149" s="13" t="s">
        <v>132</v>
      </c>
      <c r="AU149" s="13" t="s">
        <v>87</v>
      </c>
    </row>
    <row r="150" s="1" customFormat="1">
      <c r="B150" s="34"/>
      <c r="C150" s="35"/>
      <c r="D150" s="235" t="s">
        <v>153</v>
      </c>
      <c r="E150" s="35"/>
      <c r="F150" s="248" t="s">
        <v>186</v>
      </c>
      <c r="G150" s="35"/>
      <c r="H150" s="35"/>
      <c r="I150" s="132"/>
      <c r="J150" s="132"/>
      <c r="K150" s="35"/>
      <c r="L150" s="35"/>
      <c r="M150" s="39"/>
      <c r="N150" s="237"/>
      <c r="O150" s="82"/>
      <c r="P150" s="82"/>
      <c r="Q150" s="82"/>
      <c r="R150" s="82"/>
      <c r="S150" s="82"/>
      <c r="T150" s="82"/>
      <c r="U150" s="82"/>
      <c r="V150" s="82"/>
      <c r="W150" s="82"/>
      <c r="X150" s="83"/>
      <c r="AT150" s="13" t="s">
        <v>153</v>
      </c>
      <c r="AU150" s="13" t="s">
        <v>87</v>
      </c>
    </row>
    <row r="151" s="1" customFormat="1" ht="16.5" customHeight="1">
      <c r="B151" s="34"/>
      <c r="C151" s="238" t="s">
        <v>192</v>
      </c>
      <c r="D151" s="238" t="s">
        <v>119</v>
      </c>
      <c r="E151" s="239" t="s">
        <v>193</v>
      </c>
      <c r="F151" s="240" t="s">
        <v>194</v>
      </c>
      <c r="G151" s="241" t="s">
        <v>128</v>
      </c>
      <c r="H151" s="242">
        <v>2</v>
      </c>
      <c r="I151" s="243"/>
      <c r="J151" s="244"/>
      <c r="K151" s="245">
        <f>ROUND(P151*H151,2)</f>
        <v>0</v>
      </c>
      <c r="L151" s="240" t="s">
        <v>1</v>
      </c>
      <c r="M151" s="246"/>
      <c r="N151" s="247" t="s">
        <v>1</v>
      </c>
      <c r="O151" s="229" t="s">
        <v>42</v>
      </c>
      <c r="P151" s="230">
        <f>I151+J151</f>
        <v>0</v>
      </c>
      <c r="Q151" s="230">
        <f>ROUND(I151*H151,2)</f>
        <v>0</v>
      </c>
      <c r="R151" s="230">
        <f>ROUND(J151*H151,2)</f>
        <v>0</v>
      </c>
      <c r="S151" s="82"/>
      <c r="T151" s="231">
        <f>S151*H151</f>
        <v>0</v>
      </c>
      <c r="U151" s="231">
        <v>0</v>
      </c>
      <c r="V151" s="231">
        <f>U151*H151</f>
        <v>0</v>
      </c>
      <c r="W151" s="231">
        <v>0</v>
      </c>
      <c r="X151" s="232">
        <f>W151*H151</f>
        <v>0</v>
      </c>
      <c r="AR151" s="233" t="s">
        <v>150</v>
      </c>
      <c r="AT151" s="233" t="s">
        <v>119</v>
      </c>
      <c r="AU151" s="233" t="s">
        <v>87</v>
      </c>
      <c r="AY151" s="13" t="s">
        <v>122</v>
      </c>
      <c r="BE151" s="234">
        <f>IF(O151="základní",K151,0)</f>
        <v>0</v>
      </c>
      <c r="BF151" s="234">
        <f>IF(O151="snížená",K151,0)</f>
        <v>0</v>
      </c>
      <c r="BG151" s="234">
        <f>IF(O151="zákl. přenesená",K151,0)</f>
        <v>0</v>
      </c>
      <c r="BH151" s="234">
        <f>IF(O151="sníž. přenesená",K151,0)</f>
        <v>0</v>
      </c>
      <c r="BI151" s="234">
        <f>IF(O151="nulová",K151,0)</f>
        <v>0</v>
      </c>
      <c r="BJ151" s="13" t="s">
        <v>85</v>
      </c>
      <c r="BK151" s="234">
        <f>ROUND(P151*H151,2)</f>
        <v>0</v>
      </c>
      <c r="BL151" s="13" t="s">
        <v>130</v>
      </c>
      <c r="BM151" s="233" t="s">
        <v>195</v>
      </c>
    </row>
    <row r="152" s="1" customFormat="1">
      <c r="B152" s="34"/>
      <c r="C152" s="35"/>
      <c r="D152" s="235" t="s">
        <v>132</v>
      </c>
      <c r="E152" s="35"/>
      <c r="F152" s="236" t="s">
        <v>196</v>
      </c>
      <c r="G152" s="35"/>
      <c r="H152" s="35"/>
      <c r="I152" s="132"/>
      <c r="J152" s="132"/>
      <c r="K152" s="35"/>
      <c r="L152" s="35"/>
      <c r="M152" s="39"/>
      <c r="N152" s="237"/>
      <c r="O152" s="82"/>
      <c r="P152" s="82"/>
      <c r="Q152" s="82"/>
      <c r="R152" s="82"/>
      <c r="S152" s="82"/>
      <c r="T152" s="82"/>
      <c r="U152" s="82"/>
      <c r="V152" s="82"/>
      <c r="W152" s="82"/>
      <c r="X152" s="83"/>
      <c r="AT152" s="13" t="s">
        <v>132</v>
      </c>
      <c r="AU152" s="13" t="s">
        <v>87</v>
      </c>
    </row>
    <row r="153" s="1" customFormat="1">
      <c r="B153" s="34"/>
      <c r="C153" s="35"/>
      <c r="D153" s="235" t="s">
        <v>153</v>
      </c>
      <c r="E153" s="35"/>
      <c r="F153" s="248" t="s">
        <v>186</v>
      </c>
      <c r="G153" s="35"/>
      <c r="H153" s="35"/>
      <c r="I153" s="132"/>
      <c r="J153" s="132"/>
      <c r="K153" s="35"/>
      <c r="L153" s="35"/>
      <c r="M153" s="39"/>
      <c r="N153" s="237"/>
      <c r="O153" s="82"/>
      <c r="P153" s="82"/>
      <c r="Q153" s="82"/>
      <c r="R153" s="82"/>
      <c r="S153" s="82"/>
      <c r="T153" s="82"/>
      <c r="U153" s="82"/>
      <c r="V153" s="82"/>
      <c r="W153" s="82"/>
      <c r="X153" s="83"/>
      <c r="AT153" s="13" t="s">
        <v>153</v>
      </c>
      <c r="AU153" s="13" t="s">
        <v>87</v>
      </c>
    </row>
    <row r="154" s="1" customFormat="1" ht="24" customHeight="1">
      <c r="B154" s="34"/>
      <c r="C154" s="221" t="s">
        <v>197</v>
      </c>
      <c r="D154" s="221" t="s">
        <v>125</v>
      </c>
      <c r="E154" s="222" t="s">
        <v>198</v>
      </c>
      <c r="F154" s="223" t="s">
        <v>199</v>
      </c>
      <c r="G154" s="224" t="s">
        <v>128</v>
      </c>
      <c r="H154" s="225">
        <v>4</v>
      </c>
      <c r="I154" s="226"/>
      <c r="J154" s="226"/>
      <c r="K154" s="227">
        <f>ROUND(P154*H154,2)</f>
        <v>0</v>
      </c>
      <c r="L154" s="223" t="s">
        <v>129</v>
      </c>
      <c r="M154" s="39"/>
      <c r="N154" s="228" t="s">
        <v>1</v>
      </c>
      <c r="O154" s="229" t="s">
        <v>42</v>
      </c>
      <c r="P154" s="230">
        <f>I154+J154</f>
        <v>0</v>
      </c>
      <c r="Q154" s="230">
        <f>ROUND(I154*H154,2)</f>
        <v>0</v>
      </c>
      <c r="R154" s="230">
        <f>ROUND(J154*H154,2)</f>
        <v>0</v>
      </c>
      <c r="S154" s="82"/>
      <c r="T154" s="231">
        <f>S154*H154</f>
        <v>0</v>
      </c>
      <c r="U154" s="231">
        <v>0</v>
      </c>
      <c r="V154" s="231">
        <f>U154*H154</f>
        <v>0</v>
      </c>
      <c r="W154" s="231">
        <v>0</v>
      </c>
      <c r="X154" s="232">
        <f>W154*H154</f>
        <v>0</v>
      </c>
      <c r="AR154" s="233" t="s">
        <v>130</v>
      </c>
      <c r="AT154" s="233" t="s">
        <v>125</v>
      </c>
      <c r="AU154" s="233" t="s">
        <v>87</v>
      </c>
      <c r="AY154" s="13" t="s">
        <v>122</v>
      </c>
      <c r="BE154" s="234">
        <f>IF(O154="základní",K154,0)</f>
        <v>0</v>
      </c>
      <c r="BF154" s="234">
        <f>IF(O154="snížená",K154,0)</f>
        <v>0</v>
      </c>
      <c r="BG154" s="234">
        <f>IF(O154="zákl. přenesená",K154,0)</f>
        <v>0</v>
      </c>
      <c r="BH154" s="234">
        <f>IF(O154="sníž. přenesená",K154,0)</f>
        <v>0</v>
      </c>
      <c r="BI154" s="234">
        <f>IF(O154="nulová",K154,0)</f>
        <v>0</v>
      </c>
      <c r="BJ154" s="13" t="s">
        <v>85</v>
      </c>
      <c r="BK154" s="234">
        <f>ROUND(P154*H154,2)</f>
        <v>0</v>
      </c>
      <c r="BL154" s="13" t="s">
        <v>130</v>
      </c>
      <c r="BM154" s="233" t="s">
        <v>200</v>
      </c>
    </row>
    <row r="155" s="1" customFormat="1">
      <c r="B155" s="34"/>
      <c r="C155" s="35"/>
      <c r="D155" s="235" t="s">
        <v>132</v>
      </c>
      <c r="E155" s="35"/>
      <c r="F155" s="236" t="s">
        <v>199</v>
      </c>
      <c r="G155" s="35"/>
      <c r="H155" s="35"/>
      <c r="I155" s="132"/>
      <c r="J155" s="132"/>
      <c r="K155" s="35"/>
      <c r="L155" s="35"/>
      <c r="M155" s="39"/>
      <c r="N155" s="237"/>
      <c r="O155" s="82"/>
      <c r="P155" s="82"/>
      <c r="Q155" s="82"/>
      <c r="R155" s="82"/>
      <c r="S155" s="82"/>
      <c r="T155" s="82"/>
      <c r="U155" s="82"/>
      <c r="V155" s="82"/>
      <c r="W155" s="82"/>
      <c r="X155" s="83"/>
      <c r="AT155" s="13" t="s">
        <v>132</v>
      </c>
      <c r="AU155" s="13" t="s">
        <v>87</v>
      </c>
    </row>
    <row r="156" s="1" customFormat="1" ht="24" customHeight="1">
      <c r="B156" s="34"/>
      <c r="C156" s="221" t="s">
        <v>9</v>
      </c>
      <c r="D156" s="221" t="s">
        <v>125</v>
      </c>
      <c r="E156" s="222" t="s">
        <v>201</v>
      </c>
      <c r="F156" s="223" t="s">
        <v>202</v>
      </c>
      <c r="G156" s="224" t="s">
        <v>128</v>
      </c>
      <c r="H156" s="225">
        <v>4</v>
      </c>
      <c r="I156" s="226"/>
      <c r="J156" s="226"/>
      <c r="K156" s="227">
        <f>ROUND(P156*H156,2)</f>
        <v>0</v>
      </c>
      <c r="L156" s="223" t="s">
        <v>129</v>
      </c>
      <c r="M156" s="39"/>
      <c r="N156" s="228" t="s">
        <v>1</v>
      </c>
      <c r="O156" s="229" t="s">
        <v>42</v>
      </c>
      <c r="P156" s="230">
        <f>I156+J156</f>
        <v>0</v>
      </c>
      <c r="Q156" s="230">
        <f>ROUND(I156*H156,2)</f>
        <v>0</v>
      </c>
      <c r="R156" s="230">
        <f>ROUND(J156*H156,2)</f>
        <v>0</v>
      </c>
      <c r="S156" s="82"/>
      <c r="T156" s="231">
        <f>S156*H156</f>
        <v>0</v>
      </c>
      <c r="U156" s="231">
        <v>0</v>
      </c>
      <c r="V156" s="231">
        <f>U156*H156</f>
        <v>0</v>
      </c>
      <c r="W156" s="231">
        <v>0</v>
      </c>
      <c r="X156" s="232">
        <f>W156*H156</f>
        <v>0</v>
      </c>
      <c r="AR156" s="233" t="s">
        <v>130</v>
      </c>
      <c r="AT156" s="233" t="s">
        <v>125</v>
      </c>
      <c r="AU156" s="233" t="s">
        <v>87</v>
      </c>
      <c r="AY156" s="13" t="s">
        <v>122</v>
      </c>
      <c r="BE156" s="234">
        <f>IF(O156="základní",K156,0)</f>
        <v>0</v>
      </c>
      <c r="BF156" s="234">
        <f>IF(O156="snížená",K156,0)</f>
        <v>0</v>
      </c>
      <c r="BG156" s="234">
        <f>IF(O156="zákl. přenesená",K156,0)</f>
        <v>0</v>
      </c>
      <c r="BH156" s="234">
        <f>IF(O156="sníž. přenesená",K156,0)</f>
        <v>0</v>
      </c>
      <c r="BI156" s="234">
        <f>IF(O156="nulová",K156,0)</f>
        <v>0</v>
      </c>
      <c r="BJ156" s="13" t="s">
        <v>85</v>
      </c>
      <c r="BK156" s="234">
        <f>ROUND(P156*H156,2)</f>
        <v>0</v>
      </c>
      <c r="BL156" s="13" t="s">
        <v>130</v>
      </c>
      <c r="BM156" s="233" t="s">
        <v>203</v>
      </c>
    </row>
    <row r="157" s="1" customFormat="1">
      <c r="B157" s="34"/>
      <c r="C157" s="35"/>
      <c r="D157" s="235" t="s">
        <v>132</v>
      </c>
      <c r="E157" s="35"/>
      <c r="F157" s="236" t="s">
        <v>202</v>
      </c>
      <c r="G157" s="35"/>
      <c r="H157" s="35"/>
      <c r="I157" s="132"/>
      <c r="J157" s="132"/>
      <c r="K157" s="35"/>
      <c r="L157" s="35"/>
      <c r="M157" s="39"/>
      <c r="N157" s="237"/>
      <c r="O157" s="82"/>
      <c r="P157" s="82"/>
      <c r="Q157" s="82"/>
      <c r="R157" s="82"/>
      <c r="S157" s="82"/>
      <c r="T157" s="82"/>
      <c r="U157" s="82"/>
      <c r="V157" s="82"/>
      <c r="W157" s="82"/>
      <c r="X157" s="83"/>
      <c r="AT157" s="13" t="s">
        <v>132</v>
      </c>
      <c r="AU157" s="13" t="s">
        <v>87</v>
      </c>
    </row>
    <row r="158" s="1" customFormat="1" ht="16.5" customHeight="1">
      <c r="B158" s="34"/>
      <c r="C158" s="238" t="s">
        <v>204</v>
      </c>
      <c r="D158" s="238" t="s">
        <v>119</v>
      </c>
      <c r="E158" s="239" t="s">
        <v>205</v>
      </c>
      <c r="F158" s="240" t="s">
        <v>206</v>
      </c>
      <c r="G158" s="241" t="s">
        <v>128</v>
      </c>
      <c r="H158" s="242">
        <v>4</v>
      </c>
      <c r="I158" s="243"/>
      <c r="J158" s="244"/>
      <c r="K158" s="245">
        <f>ROUND(P158*H158,2)</f>
        <v>0</v>
      </c>
      <c r="L158" s="240" t="s">
        <v>1</v>
      </c>
      <c r="M158" s="246"/>
      <c r="N158" s="247" t="s">
        <v>1</v>
      </c>
      <c r="O158" s="229" t="s">
        <v>42</v>
      </c>
      <c r="P158" s="230">
        <f>I158+J158</f>
        <v>0</v>
      </c>
      <c r="Q158" s="230">
        <f>ROUND(I158*H158,2)</f>
        <v>0</v>
      </c>
      <c r="R158" s="230">
        <f>ROUND(J158*H158,2)</f>
        <v>0</v>
      </c>
      <c r="S158" s="82"/>
      <c r="T158" s="231">
        <f>S158*H158</f>
        <v>0</v>
      </c>
      <c r="U158" s="231">
        <v>0</v>
      </c>
      <c r="V158" s="231">
        <f>U158*H158</f>
        <v>0</v>
      </c>
      <c r="W158" s="231">
        <v>0</v>
      </c>
      <c r="X158" s="232">
        <f>W158*H158</f>
        <v>0</v>
      </c>
      <c r="AR158" s="233" t="s">
        <v>150</v>
      </c>
      <c r="AT158" s="233" t="s">
        <v>119</v>
      </c>
      <c r="AU158" s="233" t="s">
        <v>87</v>
      </c>
      <c r="AY158" s="13" t="s">
        <v>122</v>
      </c>
      <c r="BE158" s="234">
        <f>IF(O158="základní",K158,0)</f>
        <v>0</v>
      </c>
      <c r="BF158" s="234">
        <f>IF(O158="snížená",K158,0)</f>
        <v>0</v>
      </c>
      <c r="BG158" s="234">
        <f>IF(O158="zákl. přenesená",K158,0)</f>
        <v>0</v>
      </c>
      <c r="BH158" s="234">
        <f>IF(O158="sníž. přenesená",K158,0)</f>
        <v>0</v>
      </c>
      <c r="BI158" s="234">
        <f>IF(O158="nulová",K158,0)</f>
        <v>0</v>
      </c>
      <c r="BJ158" s="13" t="s">
        <v>85</v>
      </c>
      <c r="BK158" s="234">
        <f>ROUND(P158*H158,2)</f>
        <v>0</v>
      </c>
      <c r="BL158" s="13" t="s">
        <v>130</v>
      </c>
      <c r="BM158" s="233" t="s">
        <v>207</v>
      </c>
    </row>
    <row r="159" s="1" customFormat="1">
      <c r="B159" s="34"/>
      <c r="C159" s="35"/>
      <c r="D159" s="235" t="s">
        <v>132</v>
      </c>
      <c r="E159" s="35"/>
      <c r="F159" s="236" t="s">
        <v>208</v>
      </c>
      <c r="G159" s="35"/>
      <c r="H159" s="35"/>
      <c r="I159" s="132"/>
      <c r="J159" s="132"/>
      <c r="K159" s="35"/>
      <c r="L159" s="35"/>
      <c r="M159" s="39"/>
      <c r="N159" s="237"/>
      <c r="O159" s="82"/>
      <c r="P159" s="82"/>
      <c r="Q159" s="82"/>
      <c r="R159" s="82"/>
      <c r="S159" s="82"/>
      <c r="T159" s="82"/>
      <c r="U159" s="82"/>
      <c r="V159" s="82"/>
      <c r="W159" s="82"/>
      <c r="X159" s="83"/>
      <c r="AT159" s="13" t="s">
        <v>132</v>
      </c>
      <c r="AU159" s="13" t="s">
        <v>87</v>
      </c>
    </row>
    <row r="160" s="1" customFormat="1">
      <c r="B160" s="34"/>
      <c r="C160" s="35"/>
      <c r="D160" s="235" t="s">
        <v>153</v>
      </c>
      <c r="E160" s="35"/>
      <c r="F160" s="248" t="s">
        <v>209</v>
      </c>
      <c r="G160" s="35"/>
      <c r="H160" s="35"/>
      <c r="I160" s="132"/>
      <c r="J160" s="132"/>
      <c r="K160" s="35"/>
      <c r="L160" s="35"/>
      <c r="M160" s="39"/>
      <c r="N160" s="237"/>
      <c r="O160" s="82"/>
      <c r="P160" s="82"/>
      <c r="Q160" s="82"/>
      <c r="R160" s="82"/>
      <c r="S160" s="82"/>
      <c r="T160" s="82"/>
      <c r="U160" s="82"/>
      <c r="V160" s="82"/>
      <c r="W160" s="82"/>
      <c r="X160" s="83"/>
      <c r="AT160" s="13" t="s">
        <v>153</v>
      </c>
      <c r="AU160" s="13" t="s">
        <v>87</v>
      </c>
    </row>
    <row r="161" s="1" customFormat="1" ht="24" customHeight="1">
      <c r="B161" s="34"/>
      <c r="C161" s="221" t="s">
        <v>210</v>
      </c>
      <c r="D161" s="221" t="s">
        <v>125</v>
      </c>
      <c r="E161" s="222" t="s">
        <v>211</v>
      </c>
      <c r="F161" s="223" t="s">
        <v>212</v>
      </c>
      <c r="G161" s="224" t="s">
        <v>128</v>
      </c>
      <c r="H161" s="225">
        <v>1</v>
      </c>
      <c r="I161" s="226"/>
      <c r="J161" s="226"/>
      <c r="K161" s="227">
        <f>ROUND(P161*H161,2)</f>
        <v>0</v>
      </c>
      <c r="L161" s="223" t="s">
        <v>129</v>
      </c>
      <c r="M161" s="39"/>
      <c r="N161" s="228" t="s">
        <v>1</v>
      </c>
      <c r="O161" s="229" t="s">
        <v>42</v>
      </c>
      <c r="P161" s="230">
        <f>I161+J161</f>
        <v>0</v>
      </c>
      <c r="Q161" s="230">
        <f>ROUND(I161*H161,2)</f>
        <v>0</v>
      </c>
      <c r="R161" s="230">
        <f>ROUND(J161*H161,2)</f>
        <v>0</v>
      </c>
      <c r="S161" s="82"/>
      <c r="T161" s="231">
        <f>S161*H161</f>
        <v>0</v>
      </c>
      <c r="U161" s="231">
        <v>0</v>
      </c>
      <c r="V161" s="231">
        <f>U161*H161</f>
        <v>0</v>
      </c>
      <c r="W161" s="231">
        <v>0</v>
      </c>
      <c r="X161" s="232">
        <f>W161*H161</f>
        <v>0</v>
      </c>
      <c r="AR161" s="233" t="s">
        <v>130</v>
      </c>
      <c r="AT161" s="233" t="s">
        <v>125</v>
      </c>
      <c r="AU161" s="233" t="s">
        <v>87</v>
      </c>
      <c r="AY161" s="13" t="s">
        <v>122</v>
      </c>
      <c r="BE161" s="234">
        <f>IF(O161="základní",K161,0)</f>
        <v>0</v>
      </c>
      <c r="BF161" s="234">
        <f>IF(O161="snížená",K161,0)</f>
        <v>0</v>
      </c>
      <c r="BG161" s="234">
        <f>IF(O161="zákl. přenesená",K161,0)</f>
        <v>0</v>
      </c>
      <c r="BH161" s="234">
        <f>IF(O161="sníž. přenesená",K161,0)</f>
        <v>0</v>
      </c>
      <c r="BI161" s="234">
        <f>IF(O161="nulová",K161,0)</f>
        <v>0</v>
      </c>
      <c r="BJ161" s="13" t="s">
        <v>85</v>
      </c>
      <c r="BK161" s="234">
        <f>ROUND(P161*H161,2)</f>
        <v>0</v>
      </c>
      <c r="BL161" s="13" t="s">
        <v>130</v>
      </c>
      <c r="BM161" s="233" t="s">
        <v>213</v>
      </c>
    </row>
    <row r="162" s="1" customFormat="1">
      <c r="B162" s="34"/>
      <c r="C162" s="35"/>
      <c r="D162" s="235" t="s">
        <v>132</v>
      </c>
      <c r="E162" s="35"/>
      <c r="F162" s="236" t="s">
        <v>214</v>
      </c>
      <c r="G162" s="35"/>
      <c r="H162" s="35"/>
      <c r="I162" s="132"/>
      <c r="J162" s="132"/>
      <c r="K162" s="35"/>
      <c r="L162" s="35"/>
      <c r="M162" s="39"/>
      <c r="N162" s="237"/>
      <c r="O162" s="82"/>
      <c r="P162" s="82"/>
      <c r="Q162" s="82"/>
      <c r="R162" s="82"/>
      <c r="S162" s="82"/>
      <c r="T162" s="82"/>
      <c r="U162" s="82"/>
      <c r="V162" s="82"/>
      <c r="W162" s="82"/>
      <c r="X162" s="83"/>
      <c r="AT162" s="13" t="s">
        <v>132</v>
      </c>
      <c r="AU162" s="13" t="s">
        <v>87</v>
      </c>
    </row>
    <row r="163" s="1" customFormat="1" ht="16.5" customHeight="1">
      <c r="B163" s="34"/>
      <c r="C163" s="238" t="s">
        <v>215</v>
      </c>
      <c r="D163" s="238" t="s">
        <v>119</v>
      </c>
      <c r="E163" s="239" t="s">
        <v>216</v>
      </c>
      <c r="F163" s="240" t="s">
        <v>217</v>
      </c>
      <c r="G163" s="241" t="s">
        <v>128</v>
      </c>
      <c r="H163" s="242">
        <v>1</v>
      </c>
      <c r="I163" s="243"/>
      <c r="J163" s="244"/>
      <c r="K163" s="245">
        <f>ROUND(P163*H163,2)</f>
        <v>0</v>
      </c>
      <c r="L163" s="240" t="s">
        <v>1</v>
      </c>
      <c r="M163" s="246"/>
      <c r="N163" s="247" t="s">
        <v>1</v>
      </c>
      <c r="O163" s="229" t="s">
        <v>42</v>
      </c>
      <c r="P163" s="230">
        <f>I163+J163</f>
        <v>0</v>
      </c>
      <c r="Q163" s="230">
        <f>ROUND(I163*H163,2)</f>
        <v>0</v>
      </c>
      <c r="R163" s="230">
        <f>ROUND(J163*H163,2)</f>
        <v>0</v>
      </c>
      <c r="S163" s="82"/>
      <c r="T163" s="231">
        <f>S163*H163</f>
        <v>0</v>
      </c>
      <c r="U163" s="231">
        <v>0</v>
      </c>
      <c r="V163" s="231">
        <f>U163*H163</f>
        <v>0</v>
      </c>
      <c r="W163" s="231">
        <v>0</v>
      </c>
      <c r="X163" s="232">
        <f>W163*H163</f>
        <v>0</v>
      </c>
      <c r="AR163" s="233" t="s">
        <v>150</v>
      </c>
      <c r="AT163" s="233" t="s">
        <v>119</v>
      </c>
      <c r="AU163" s="233" t="s">
        <v>87</v>
      </c>
      <c r="AY163" s="13" t="s">
        <v>122</v>
      </c>
      <c r="BE163" s="234">
        <f>IF(O163="základní",K163,0)</f>
        <v>0</v>
      </c>
      <c r="BF163" s="234">
        <f>IF(O163="snížená",K163,0)</f>
        <v>0</v>
      </c>
      <c r="BG163" s="234">
        <f>IF(O163="zákl. přenesená",K163,0)</f>
        <v>0</v>
      </c>
      <c r="BH163" s="234">
        <f>IF(O163="sníž. přenesená",K163,0)</f>
        <v>0</v>
      </c>
      <c r="BI163" s="234">
        <f>IF(O163="nulová",K163,0)</f>
        <v>0</v>
      </c>
      <c r="BJ163" s="13" t="s">
        <v>85</v>
      </c>
      <c r="BK163" s="234">
        <f>ROUND(P163*H163,2)</f>
        <v>0</v>
      </c>
      <c r="BL163" s="13" t="s">
        <v>130</v>
      </c>
      <c r="BM163" s="233" t="s">
        <v>218</v>
      </c>
    </row>
    <row r="164" s="1" customFormat="1">
      <c r="B164" s="34"/>
      <c r="C164" s="35"/>
      <c r="D164" s="235" t="s">
        <v>132</v>
      </c>
      <c r="E164" s="35"/>
      <c r="F164" s="236" t="s">
        <v>219</v>
      </c>
      <c r="G164" s="35"/>
      <c r="H164" s="35"/>
      <c r="I164" s="132"/>
      <c r="J164" s="132"/>
      <c r="K164" s="35"/>
      <c r="L164" s="35"/>
      <c r="M164" s="39"/>
      <c r="N164" s="237"/>
      <c r="O164" s="82"/>
      <c r="P164" s="82"/>
      <c r="Q164" s="82"/>
      <c r="R164" s="82"/>
      <c r="S164" s="82"/>
      <c r="T164" s="82"/>
      <c r="U164" s="82"/>
      <c r="V164" s="82"/>
      <c r="W164" s="82"/>
      <c r="X164" s="83"/>
      <c r="AT164" s="13" t="s">
        <v>132</v>
      </c>
      <c r="AU164" s="13" t="s">
        <v>87</v>
      </c>
    </row>
    <row r="165" s="1" customFormat="1">
      <c r="B165" s="34"/>
      <c r="C165" s="35"/>
      <c r="D165" s="235" t="s">
        <v>153</v>
      </c>
      <c r="E165" s="35"/>
      <c r="F165" s="248" t="s">
        <v>220</v>
      </c>
      <c r="G165" s="35"/>
      <c r="H165" s="35"/>
      <c r="I165" s="132"/>
      <c r="J165" s="132"/>
      <c r="K165" s="35"/>
      <c r="L165" s="35"/>
      <c r="M165" s="39"/>
      <c r="N165" s="237"/>
      <c r="O165" s="82"/>
      <c r="P165" s="82"/>
      <c r="Q165" s="82"/>
      <c r="R165" s="82"/>
      <c r="S165" s="82"/>
      <c r="T165" s="82"/>
      <c r="U165" s="82"/>
      <c r="V165" s="82"/>
      <c r="W165" s="82"/>
      <c r="X165" s="83"/>
      <c r="AT165" s="13" t="s">
        <v>153</v>
      </c>
      <c r="AU165" s="13" t="s">
        <v>87</v>
      </c>
    </row>
    <row r="166" s="1" customFormat="1" ht="16.5" customHeight="1">
      <c r="B166" s="34"/>
      <c r="C166" s="238" t="s">
        <v>221</v>
      </c>
      <c r="D166" s="238" t="s">
        <v>119</v>
      </c>
      <c r="E166" s="239" t="s">
        <v>222</v>
      </c>
      <c r="F166" s="240" t="s">
        <v>223</v>
      </c>
      <c r="G166" s="241" t="s">
        <v>119</v>
      </c>
      <c r="H166" s="242">
        <v>6</v>
      </c>
      <c r="I166" s="243"/>
      <c r="J166" s="244"/>
      <c r="K166" s="245">
        <f>ROUND(P166*H166,2)</f>
        <v>0</v>
      </c>
      <c r="L166" s="240" t="s">
        <v>1</v>
      </c>
      <c r="M166" s="246"/>
      <c r="N166" s="247" t="s">
        <v>1</v>
      </c>
      <c r="O166" s="229" t="s">
        <v>42</v>
      </c>
      <c r="P166" s="230">
        <f>I166+J166</f>
        <v>0</v>
      </c>
      <c r="Q166" s="230">
        <f>ROUND(I166*H166,2)</f>
        <v>0</v>
      </c>
      <c r="R166" s="230">
        <f>ROUND(J166*H166,2)</f>
        <v>0</v>
      </c>
      <c r="S166" s="82"/>
      <c r="T166" s="231">
        <f>S166*H166</f>
        <v>0</v>
      </c>
      <c r="U166" s="231">
        <v>0</v>
      </c>
      <c r="V166" s="231">
        <f>U166*H166</f>
        <v>0</v>
      </c>
      <c r="W166" s="231">
        <v>0</v>
      </c>
      <c r="X166" s="232">
        <f>W166*H166</f>
        <v>0</v>
      </c>
      <c r="AR166" s="233" t="s">
        <v>150</v>
      </c>
      <c r="AT166" s="233" t="s">
        <v>119</v>
      </c>
      <c r="AU166" s="233" t="s">
        <v>87</v>
      </c>
      <c r="AY166" s="13" t="s">
        <v>122</v>
      </c>
      <c r="BE166" s="234">
        <f>IF(O166="základní",K166,0)</f>
        <v>0</v>
      </c>
      <c r="BF166" s="234">
        <f>IF(O166="snížená",K166,0)</f>
        <v>0</v>
      </c>
      <c r="BG166" s="234">
        <f>IF(O166="zákl. přenesená",K166,0)</f>
        <v>0</v>
      </c>
      <c r="BH166" s="234">
        <f>IF(O166="sníž. přenesená",K166,0)</f>
        <v>0</v>
      </c>
      <c r="BI166" s="234">
        <f>IF(O166="nulová",K166,0)</f>
        <v>0</v>
      </c>
      <c r="BJ166" s="13" t="s">
        <v>85</v>
      </c>
      <c r="BK166" s="234">
        <f>ROUND(P166*H166,2)</f>
        <v>0</v>
      </c>
      <c r="BL166" s="13" t="s">
        <v>130</v>
      </c>
      <c r="BM166" s="233" t="s">
        <v>224</v>
      </c>
    </row>
    <row r="167" s="1" customFormat="1">
      <c r="B167" s="34"/>
      <c r="C167" s="35"/>
      <c r="D167" s="235" t="s">
        <v>132</v>
      </c>
      <c r="E167" s="35"/>
      <c r="F167" s="236" t="s">
        <v>223</v>
      </c>
      <c r="G167" s="35"/>
      <c r="H167" s="35"/>
      <c r="I167" s="132"/>
      <c r="J167" s="132"/>
      <c r="K167" s="35"/>
      <c r="L167" s="35"/>
      <c r="M167" s="39"/>
      <c r="N167" s="237"/>
      <c r="O167" s="82"/>
      <c r="P167" s="82"/>
      <c r="Q167" s="82"/>
      <c r="R167" s="82"/>
      <c r="S167" s="82"/>
      <c r="T167" s="82"/>
      <c r="U167" s="82"/>
      <c r="V167" s="82"/>
      <c r="W167" s="82"/>
      <c r="X167" s="83"/>
      <c r="AT167" s="13" t="s">
        <v>132</v>
      </c>
      <c r="AU167" s="13" t="s">
        <v>87</v>
      </c>
    </row>
    <row r="168" s="1" customFormat="1" ht="16.5" customHeight="1">
      <c r="B168" s="34"/>
      <c r="C168" s="238" t="s">
        <v>225</v>
      </c>
      <c r="D168" s="238" t="s">
        <v>119</v>
      </c>
      <c r="E168" s="239" t="s">
        <v>226</v>
      </c>
      <c r="F168" s="240" t="s">
        <v>227</v>
      </c>
      <c r="G168" s="241" t="s">
        <v>119</v>
      </c>
      <c r="H168" s="242">
        <v>12</v>
      </c>
      <c r="I168" s="243"/>
      <c r="J168" s="244"/>
      <c r="K168" s="245">
        <f>ROUND(P168*H168,2)</f>
        <v>0</v>
      </c>
      <c r="L168" s="240" t="s">
        <v>1</v>
      </c>
      <c r="M168" s="246"/>
      <c r="N168" s="247" t="s">
        <v>1</v>
      </c>
      <c r="O168" s="229" t="s">
        <v>42</v>
      </c>
      <c r="P168" s="230">
        <f>I168+J168</f>
        <v>0</v>
      </c>
      <c r="Q168" s="230">
        <f>ROUND(I168*H168,2)</f>
        <v>0</v>
      </c>
      <c r="R168" s="230">
        <f>ROUND(J168*H168,2)</f>
        <v>0</v>
      </c>
      <c r="S168" s="82"/>
      <c r="T168" s="231">
        <f>S168*H168</f>
        <v>0</v>
      </c>
      <c r="U168" s="231">
        <v>0</v>
      </c>
      <c r="V168" s="231">
        <f>U168*H168</f>
        <v>0</v>
      </c>
      <c r="W168" s="231">
        <v>0</v>
      </c>
      <c r="X168" s="232">
        <f>W168*H168</f>
        <v>0</v>
      </c>
      <c r="AR168" s="233" t="s">
        <v>150</v>
      </c>
      <c r="AT168" s="233" t="s">
        <v>119</v>
      </c>
      <c r="AU168" s="233" t="s">
        <v>87</v>
      </c>
      <c r="AY168" s="13" t="s">
        <v>122</v>
      </c>
      <c r="BE168" s="234">
        <f>IF(O168="základní",K168,0)</f>
        <v>0</v>
      </c>
      <c r="BF168" s="234">
        <f>IF(O168="snížená",K168,0)</f>
        <v>0</v>
      </c>
      <c r="BG168" s="234">
        <f>IF(O168="zákl. přenesená",K168,0)</f>
        <v>0</v>
      </c>
      <c r="BH168" s="234">
        <f>IF(O168="sníž. přenesená",K168,0)</f>
        <v>0</v>
      </c>
      <c r="BI168" s="234">
        <f>IF(O168="nulová",K168,0)</f>
        <v>0</v>
      </c>
      <c r="BJ168" s="13" t="s">
        <v>85</v>
      </c>
      <c r="BK168" s="234">
        <f>ROUND(P168*H168,2)</f>
        <v>0</v>
      </c>
      <c r="BL168" s="13" t="s">
        <v>130</v>
      </c>
      <c r="BM168" s="233" t="s">
        <v>228</v>
      </c>
    </row>
    <row r="169" s="1" customFormat="1">
      <c r="B169" s="34"/>
      <c r="C169" s="35"/>
      <c r="D169" s="235" t="s">
        <v>132</v>
      </c>
      <c r="E169" s="35"/>
      <c r="F169" s="236" t="s">
        <v>227</v>
      </c>
      <c r="G169" s="35"/>
      <c r="H169" s="35"/>
      <c r="I169" s="132"/>
      <c r="J169" s="132"/>
      <c r="K169" s="35"/>
      <c r="L169" s="35"/>
      <c r="M169" s="39"/>
      <c r="N169" s="237"/>
      <c r="O169" s="82"/>
      <c r="P169" s="82"/>
      <c r="Q169" s="82"/>
      <c r="R169" s="82"/>
      <c r="S169" s="82"/>
      <c r="T169" s="82"/>
      <c r="U169" s="82"/>
      <c r="V169" s="82"/>
      <c r="W169" s="82"/>
      <c r="X169" s="83"/>
      <c r="AT169" s="13" t="s">
        <v>132</v>
      </c>
      <c r="AU169" s="13" t="s">
        <v>87</v>
      </c>
    </row>
    <row r="170" s="1" customFormat="1" ht="24" customHeight="1">
      <c r="B170" s="34"/>
      <c r="C170" s="221" t="s">
        <v>8</v>
      </c>
      <c r="D170" s="221" t="s">
        <v>125</v>
      </c>
      <c r="E170" s="222" t="s">
        <v>229</v>
      </c>
      <c r="F170" s="223" t="s">
        <v>230</v>
      </c>
      <c r="G170" s="224" t="s">
        <v>128</v>
      </c>
      <c r="H170" s="225">
        <v>1</v>
      </c>
      <c r="I170" s="226"/>
      <c r="J170" s="226"/>
      <c r="K170" s="227">
        <f>ROUND(P170*H170,2)</f>
        <v>0</v>
      </c>
      <c r="L170" s="223" t="s">
        <v>129</v>
      </c>
      <c r="M170" s="39"/>
      <c r="N170" s="228" t="s">
        <v>1</v>
      </c>
      <c r="O170" s="229" t="s">
        <v>42</v>
      </c>
      <c r="P170" s="230">
        <f>I170+J170</f>
        <v>0</v>
      </c>
      <c r="Q170" s="230">
        <f>ROUND(I170*H170,2)</f>
        <v>0</v>
      </c>
      <c r="R170" s="230">
        <f>ROUND(J170*H170,2)</f>
        <v>0</v>
      </c>
      <c r="S170" s="82"/>
      <c r="T170" s="231">
        <f>S170*H170</f>
        <v>0</v>
      </c>
      <c r="U170" s="231">
        <v>0.00182</v>
      </c>
      <c r="V170" s="231">
        <f>U170*H170</f>
        <v>0.00182</v>
      </c>
      <c r="W170" s="231">
        <v>0</v>
      </c>
      <c r="X170" s="232">
        <f>W170*H170</f>
        <v>0</v>
      </c>
      <c r="AR170" s="233" t="s">
        <v>130</v>
      </c>
      <c r="AT170" s="233" t="s">
        <v>125</v>
      </c>
      <c r="AU170" s="233" t="s">
        <v>87</v>
      </c>
      <c r="AY170" s="13" t="s">
        <v>122</v>
      </c>
      <c r="BE170" s="234">
        <f>IF(O170="základní",K170,0)</f>
        <v>0</v>
      </c>
      <c r="BF170" s="234">
        <f>IF(O170="snížená",K170,0)</f>
        <v>0</v>
      </c>
      <c r="BG170" s="234">
        <f>IF(O170="zákl. přenesená",K170,0)</f>
        <v>0</v>
      </c>
      <c r="BH170" s="234">
        <f>IF(O170="sníž. přenesená",K170,0)</f>
        <v>0</v>
      </c>
      <c r="BI170" s="234">
        <f>IF(O170="nulová",K170,0)</f>
        <v>0</v>
      </c>
      <c r="BJ170" s="13" t="s">
        <v>85</v>
      </c>
      <c r="BK170" s="234">
        <f>ROUND(P170*H170,2)</f>
        <v>0</v>
      </c>
      <c r="BL170" s="13" t="s">
        <v>130</v>
      </c>
      <c r="BM170" s="233" t="s">
        <v>231</v>
      </c>
    </row>
    <row r="171" s="1" customFormat="1">
      <c r="B171" s="34"/>
      <c r="C171" s="35"/>
      <c r="D171" s="235" t="s">
        <v>132</v>
      </c>
      <c r="E171" s="35"/>
      <c r="F171" s="236" t="s">
        <v>232</v>
      </c>
      <c r="G171" s="35"/>
      <c r="H171" s="35"/>
      <c r="I171" s="132"/>
      <c r="J171" s="132"/>
      <c r="K171" s="35"/>
      <c r="L171" s="35"/>
      <c r="M171" s="39"/>
      <c r="N171" s="237"/>
      <c r="O171" s="82"/>
      <c r="P171" s="82"/>
      <c r="Q171" s="82"/>
      <c r="R171" s="82"/>
      <c r="S171" s="82"/>
      <c r="T171" s="82"/>
      <c r="U171" s="82"/>
      <c r="V171" s="82"/>
      <c r="W171" s="82"/>
      <c r="X171" s="83"/>
      <c r="AT171" s="13" t="s">
        <v>132</v>
      </c>
      <c r="AU171" s="13" t="s">
        <v>87</v>
      </c>
    </row>
    <row r="172" s="1" customFormat="1" ht="24" customHeight="1">
      <c r="B172" s="34"/>
      <c r="C172" s="221" t="s">
        <v>233</v>
      </c>
      <c r="D172" s="221" t="s">
        <v>125</v>
      </c>
      <c r="E172" s="222" t="s">
        <v>234</v>
      </c>
      <c r="F172" s="223" t="s">
        <v>235</v>
      </c>
      <c r="G172" s="224" t="s">
        <v>128</v>
      </c>
      <c r="H172" s="225">
        <v>1</v>
      </c>
      <c r="I172" s="226"/>
      <c r="J172" s="226"/>
      <c r="K172" s="227">
        <f>ROUND(P172*H172,2)</f>
        <v>0</v>
      </c>
      <c r="L172" s="223" t="s">
        <v>129</v>
      </c>
      <c r="M172" s="39"/>
      <c r="N172" s="228" t="s">
        <v>1</v>
      </c>
      <c r="O172" s="229" t="s">
        <v>42</v>
      </c>
      <c r="P172" s="230">
        <f>I172+J172</f>
        <v>0</v>
      </c>
      <c r="Q172" s="230">
        <f>ROUND(I172*H172,2)</f>
        <v>0</v>
      </c>
      <c r="R172" s="230">
        <f>ROUND(J172*H172,2)</f>
        <v>0</v>
      </c>
      <c r="S172" s="82"/>
      <c r="T172" s="231">
        <f>S172*H172</f>
        <v>0</v>
      </c>
      <c r="U172" s="231">
        <v>0.00182</v>
      </c>
      <c r="V172" s="231">
        <f>U172*H172</f>
        <v>0.00182</v>
      </c>
      <c r="W172" s="231">
        <v>0</v>
      </c>
      <c r="X172" s="232">
        <f>W172*H172</f>
        <v>0</v>
      </c>
      <c r="AR172" s="233" t="s">
        <v>130</v>
      </c>
      <c r="AT172" s="233" t="s">
        <v>125</v>
      </c>
      <c r="AU172" s="233" t="s">
        <v>87</v>
      </c>
      <c r="AY172" s="13" t="s">
        <v>122</v>
      </c>
      <c r="BE172" s="234">
        <f>IF(O172="základní",K172,0)</f>
        <v>0</v>
      </c>
      <c r="BF172" s="234">
        <f>IF(O172="snížená",K172,0)</f>
        <v>0</v>
      </c>
      <c r="BG172" s="234">
        <f>IF(O172="zákl. přenesená",K172,0)</f>
        <v>0</v>
      </c>
      <c r="BH172" s="234">
        <f>IF(O172="sníž. přenesená",K172,0)</f>
        <v>0</v>
      </c>
      <c r="BI172" s="234">
        <f>IF(O172="nulová",K172,0)</f>
        <v>0</v>
      </c>
      <c r="BJ172" s="13" t="s">
        <v>85</v>
      </c>
      <c r="BK172" s="234">
        <f>ROUND(P172*H172,2)</f>
        <v>0</v>
      </c>
      <c r="BL172" s="13" t="s">
        <v>130</v>
      </c>
      <c r="BM172" s="233" t="s">
        <v>236</v>
      </c>
    </row>
    <row r="173" s="1" customFormat="1">
      <c r="B173" s="34"/>
      <c r="C173" s="35"/>
      <c r="D173" s="235" t="s">
        <v>132</v>
      </c>
      <c r="E173" s="35"/>
      <c r="F173" s="236" t="s">
        <v>237</v>
      </c>
      <c r="G173" s="35"/>
      <c r="H173" s="35"/>
      <c r="I173" s="132"/>
      <c r="J173" s="132"/>
      <c r="K173" s="35"/>
      <c r="L173" s="35"/>
      <c r="M173" s="39"/>
      <c r="N173" s="237"/>
      <c r="O173" s="82"/>
      <c r="P173" s="82"/>
      <c r="Q173" s="82"/>
      <c r="R173" s="82"/>
      <c r="S173" s="82"/>
      <c r="T173" s="82"/>
      <c r="U173" s="82"/>
      <c r="V173" s="82"/>
      <c r="W173" s="82"/>
      <c r="X173" s="83"/>
      <c r="AT173" s="13" t="s">
        <v>132</v>
      </c>
      <c r="AU173" s="13" t="s">
        <v>87</v>
      </c>
    </row>
    <row r="174" s="1" customFormat="1" ht="16.5" customHeight="1">
      <c r="B174" s="34"/>
      <c r="C174" s="238" t="s">
        <v>238</v>
      </c>
      <c r="D174" s="238" t="s">
        <v>119</v>
      </c>
      <c r="E174" s="239" t="s">
        <v>239</v>
      </c>
      <c r="F174" s="240" t="s">
        <v>240</v>
      </c>
      <c r="G174" s="241" t="s">
        <v>241</v>
      </c>
      <c r="H174" s="242">
        <v>1</v>
      </c>
      <c r="I174" s="243"/>
      <c r="J174" s="244"/>
      <c r="K174" s="245">
        <f>ROUND(P174*H174,2)</f>
        <v>0</v>
      </c>
      <c r="L174" s="240" t="s">
        <v>1</v>
      </c>
      <c r="M174" s="246"/>
      <c r="N174" s="247" t="s">
        <v>1</v>
      </c>
      <c r="O174" s="229" t="s">
        <v>42</v>
      </c>
      <c r="P174" s="230">
        <f>I174+J174</f>
        <v>0</v>
      </c>
      <c r="Q174" s="230">
        <f>ROUND(I174*H174,2)</f>
        <v>0</v>
      </c>
      <c r="R174" s="230">
        <f>ROUND(J174*H174,2)</f>
        <v>0</v>
      </c>
      <c r="S174" s="82"/>
      <c r="T174" s="231">
        <f>S174*H174</f>
        <v>0</v>
      </c>
      <c r="U174" s="231">
        <v>0</v>
      </c>
      <c r="V174" s="231">
        <f>U174*H174</f>
        <v>0</v>
      </c>
      <c r="W174" s="231">
        <v>0</v>
      </c>
      <c r="X174" s="232">
        <f>W174*H174</f>
        <v>0</v>
      </c>
      <c r="AR174" s="233" t="s">
        <v>150</v>
      </c>
      <c r="AT174" s="233" t="s">
        <v>119</v>
      </c>
      <c r="AU174" s="233" t="s">
        <v>87</v>
      </c>
      <c r="AY174" s="13" t="s">
        <v>122</v>
      </c>
      <c r="BE174" s="234">
        <f>IF(O174="základní",K174,0)</f>
        <v>0</v>
      </c>
      <c r="BF174" s="234">
        <f>IF(O174="snížená",K174,0)</f>
        <v>0</v>
      </c>
      <c r="BG174" s="234">
        <f>IF(O174="zákl. přenesená",K174,0)</f>
        <v>0</v>
      </c>
      <c r="BH174" s="234">
        <f>IF(O174="sníž. přenesená",K174,0)</f>
        <v>0</v>
      </c>
      <c r="BI174" s="234">
        <f>IF(O174="nulová",K174,0)</f>
        <v>0</v>
      </c>
      <c r="BJ174" s="13" t="s">
        <v>85</v>
      </c>
      <c r="BK174" s="234">
        <f>ROUND(P174*H174,2)</f>
        <v>0</v>
      </c>
      <c r="BL174" s="13" t="s">
        <v>130</v>
      </c>
      <c r="BM174" s="233" t="s">
        <v>242</v>
      </c>
    </row>
    <row r="175" s="1" customFormat="1" ht="16.5" customHeight="1">
      <c r="B175" s="34"/>
      <c r="C175" s="238" t="s">
        <v>243</v>
      </c>
      <c r="D175" s="238" t="s">
        <v>119</v>
      </c>
      <c r="E175" s="239" t="s">
        <v>244</v>
      </c>
      <c r="F175" s="240" t="s">
        <v>245</v>
      </c>
      <c r="G175" s="241" t="s">
        <v>128</v>
      </c>
      <c r="H175" s="242">
        <v>1</v>
      </c>
      <c r="I175" s="243"/>
      <c r="J175" s="244"/>
      <c r="K175" s="245">
        <f>ROUND(P175*H175,2)</f>
        <v>0</v>
      </c>
      <c r="L175" s="240" t="s">
        <v>1</v>
      </c>
      <c r="M175" s="246"/>
      <c r="N175" s="247" t="s">
        <v>1</v>
      </c>
      <c r="O175" s="229" t="s">
        <v>42</v>
      </c>
      <c r="P175" s="230">
        <f>I175+J175</f>
        <v>0</v>
      </c>
      <c r="Q175" s="230">
        <f>ROUND(I175*H175,2)</f>
        <v>0</v>
      </c>
      <c r="R175" s="230">
        <f>ROUND(J175*H175,2)</f>
        <v>0</v>
      </c>
      <c r="S175" s="82"/>
      <c r="T175" s="231">
        <f>S175*H175</f>
        <v>0</v>
      </c>
      <c r="U175" s="231">
        <v>0</v>
      </c>
      <c r="V175" s="231">
        <f>U175*H175</f>
        <v>0</v>
      </c>
      <c r="W175" s="231">
        <v>0</v>
      </c>
      <c r="X175" s="232">
        <f>W175*H175</f>
        <v>0</v>
      </c>
      <c r="AR175" s="233" t="s">
        <v>150</v>
      </c>
      <c r="AT175" s="233" t="s">
        <v>119</v>
      </c>
      <c r="AU175" s="233" t="s">
        <v>87</v>
      </c>
      <c r="AY175" s="13" t="s">
        <v>122</v>
      </c>
      <c r="BE175" s="234">
        <f>IF(O175="základní",K175,0)</f>
        <v>0</v>
      </c>
      <c r="BF175" s="234">
        <f>IF(O175="snížená",K175,0)</f>
        <v>0</v>
      </c>
      <c r="BG175" s="234">
        <f>IF(O175="zákl. přenesená",K175,0)</f>
        <v>0</v>
      </c>
      <c r="BH175" s="234">
        <f>IF(O175="sníž. přenesená",K175,0)</f>
        <v>0</v>
      </c>
      <c r="BI175" s="234">
        <f>IF(O175="nulová",K175,0)</f>
        <v>0</v>
      </c>
      <c r="BJ175" s="13" t="s">
        <v>85</v>
      </c>
      <c r="BK175" s="234">
        <f>ROUND(P175*H175,2)</f>
        <v>0</v>
      </c>
      <c r="BL175" s="13" t="s">
        <v>130</v>
      </c>
      <c r="BM175" s="233" t="s">
        <v>246</v>
      </c>
    </row>
    <row r="176" s="1" customFormat="1">
      <c r="B176" s="34"/>
      <c r="C176" s="35"/>
      <c r="D176" s="235" t="s">
        <v>132</v>
      </c>
      <c r="E176" s="35"/>
      <c r="F176" s="236" t="s">
        <v>247</v>
      </c>
      <c r="G176" s="35"/>
      <c r="H176" s="35"/>
      <c r="I176" s="132"/>
      <c r="J176" s="132"/>
      <c r="K176" s="35"/>
      <c r="L176" s="35"/>
      <c r="M176" s="39"/>
      <c r="N176" s="237"/>
      <c r="O176" s="82"/>
      <c r="P176" s="82"/>
      <c r="Q176" s="82"/>
      <c r="R176" s="82"/>
      <c r="S176" s="82"/>
      <c r="T176" s="82"/>
      <c r="U176" s="82"/>
      <c r="V176" s="82"/>
      <c r="W176" s="82"/>
      <c r="X176" s="83"/>
      <c r="AT176" s="13" t="s">
        <v>132</v>
      </c>
      <c r="AU176" s="13" t="s">
        <v>87</v>
      </c>
    </row>
    <row r="177" s="1" customFormat="1">
      <c r="B177" s="34"/>
      <c r="C177" s="35"/>
      <c r="D177" s="235" t="s">
        <v>153</v>
      </c>
      <c r="E177" s="35"/>
      <c r="F177" s="248" t="s">
        <v>248</v>
      </c>
      <c r="G177" s="35"/>
      <c r="H177" s="35"/>
      <c r="I177" s="132"/>
      <c r="J177" s="132"/>
      <c r="K177" s="35"/>
      <c r="L177" s="35"/>
      <c r="M177" s="39"/>
      <c r="N177" s="237"/>
      <c r="O177" s="82"/>
      <c r="P177" s="82"/>
      <c r="Q177" s="82"/>
      <c r="R177" s="82"/>
      <c r="S177" s="82"/>
      <c r="T177" s="82"/>
      <c r="U177" s="82"/>
      <c r="V177" s="82"/>
      <c r="W177" s="82"/>
      <c r="X177" s="83"/>
      <c r="AT177" s="13" t="s">
        <v>153</v>
      </c>
      <c r="AU177" s="13" t="s">
        <v>87</v>
      </c>
    </row>
    <row r="178" s="1" customFormat="1" ht="24" customHeight="1">
      <c r="B178" s="34"/>
      <c r="C178" s="221" t="s">
        <v>249</v>
      </c>
      <c r="D178" s="221" t="s">
        <v>125</v>
      </c>
      <c r="E178" s="222" t="s">
        <v>250</v>
      </c>
      <c r="F178" s="223" t="s">
        <v>251</v>
      </c>
      <c r="G178" s="224" t="s">
        <v>128</v>
      </c>
      <c r="H178" s="225">
        <v>1</v>
      </c>
      <c r="I178" s="226"/>
      <c r="J178" s="226"/>
      <c r="K178" s="227">
        <f>ROUND(P178*H178,2)</f>
        <v>0</v>
      </c>
      <c r="L178" s="223" t="s">
        <v>129</v>
      </c>
      <c r="M178" s="39"/>
      <c r="N178" s="228" t="s">
        <v>1</v>
      </c>
      <c r="O178" s="229" t="s">
        <v>42</v>
      </c>
      <c r="P178" s="230">
        <f>I178+J178</f>
        <v>0</v>
      </c>
      <c r="Q178" s="230">
        <f>ROUND(I178*H178,2)</f>
        <v>0</v>
      </c>
      <c r="R178" s="230">
        <f>ROUND(J178*H178,2)</f>
        <v>0</v>
      </c>
      <c r="S178" s="82"/>
      <c r="T178" s="231">
        <f>S178*H178</f>
        <v>0</v>
      </c>
      <c r="U178" s="231">
        <v>0</v>
      </c>
      <c r="V178" s="231">
        <f>U178*H178</f>
        <v>0</v>
      </c>
      <c r="W178" s="231">
        <v>0</v>
      </c>
      <c r="X178" s="232">
        <f>W178*H178</f>
        <v>0</v>
      </c>
      <c r="AR178" s="233" t="s">
        <v>130</v>
      </c>
      <c r="AT178" s="233" t="s">
        <v>125</v>
      </c>
      <c r="AU178" s="233" t="s">
        <v>87</v>
      </c>
      <c r="AY178" s="13" t="s">
        <v>122</v>
      </c>
      <c r="BE178" s="234">
        <f>IF(O178="základní",K178,0)</f>
        <v>0</v>
      </c>
      <c r="BF178" s="234">
        <f>IF(O178="snížená",K178,0)</f>
        <v>0</v>
      </c>
      <c r="BG178" s="234">
        <f>IF(O178="zákl. přenesená",K178,0)</f>
        <v>0</v>
      </c>
      <c r="BH178" s="234">
        <f>IF(O178="sníž. přenesená",K178,0)</f>
        <v>0</v>
      </c>
      <c r="BI178" s="234">
        <f>IF(O178="nulová",K178,0)</f>
        <v>0</v>
      </c>
      <c r="BJ178" s="13" t="s">
        <v>85</v>
      </c>
      <c r="BK178" s="234">
        <f>ROUND(P178*H178,2)</f>
        <v>0</v>
      </c>
      <c r="BL178" s="13" t="s">
        <v>130</v>
      </c>
      <c r="BM178" s="233" t="s">
        <v>252</v>
      </c>
    </row>
    <row r="179" s="1" customFormat="1">
      <c r="B179" s="34"/>
      <c r="C179" s="35"/>
      <c r="D179" s="235" t="s">
        <v>132</v>
      </c>
      <c r="E179" s="35"/>
      <c r="F179" s="236" t="s">
        <v>253</v>
      </c>
      <c r="G179" s="35"/>
      <c r="H179" s="35"/>
      <c r="I179" s="132"/>
      <c r="J179" s="132"/>
      <c r="K179" s="35"/>
      <c r="L179" s="35"/>
      <c r="M179" s="39"/>
      <c r="N179" s="237"/>
      <c r="O179" s="82"/>
      <c r="P179" s="82"/>
      <c r="Q179" s="82"/>
      <c r="R179" s="82"/>
      <c r="S179" s="82"/>
      <c r="T179" s="82"/>
      <c r="U179" s="82"/>
      <c r="V179" s="82"/>
      <c r="W179" s="82"/>
      <c r="X179" s="83"/>
      <c r="AT179" s="13" t="s">
        <v>132</v>
      </c>
      <c r="AU179" s="13" t="s">
        <v>87</v>
      </c>
    </row>
    <row r="180" s="1" customFormat="1" ht="24" customHeight="1">
      <c r="B180" s="34"/>
      <c r="C180" s="221" t="s">
        <v>254</v>
      </c>
      <c r="D180" s="221" t="s">
        <v>125</v>
      </c>
      <c r="E180" s="222" t="s">
        <v>255</v>
      </c>
      <c r="F180" s="223" t="s">
        <v>256</v>
      </c>
      <c r="G180" s="224" t="s">
        <v>128</v>
      </c>
      <c r="H180" s="225">
        <v>1</v>
      </c>
      <c r="I180" s="226"/>
      <c r="J180" s="226"/>
      <c r="K180" s="227">
        <f>ROUND(P180*H180,2)</f>
        <v>0</v>
      </c>
      <c r="L180" s="223" t="s">
        <v>129</v>
      </c>
      <c r="M180" s="39"/>
      <c r="N180" s="228" t="s">
        <v>1</v>
      </c>
      <c r="O180" s="229" t="s">
        <v>42</v>
      </c>
      <c r="P180" s="230">
        <f>I180+J180</f>
        <v>0</v>
      </c>
      <c r="Q180" s="230">
        <f>ROUND(I180*H180,2)</f>
        <v>0</v>
      </c>
      <c r="R180" s="230">
        <f>ROUND(J180*H180,2)</f>
        <v>0</v>
      </c>
      <c r="S180" s="82"/>
      <c r="T180" s="231">
        <f>S180*H180</f>
        <v>0</v>
      </c>
      <c r="U180" s="231">
        <v>0</v>
      </c>
      <c r="V180" s="231">
        <f>U180*H180</f>
        <v>0</v>
      </c>
      <c r="W180" s="231">
        <v>0</v>
      </c>
      <c r="X180" s="232">
        <f>W180*H180</f>
        <v>0</v>
      </c>
      <c r="AR180" s="233" t="s">
        <v>130</v>
      </c>
      <c r="AT180" s="233" t="s">
        <v>125</v>
      </c>
      <c r="AU180" s="233" t="s">
        <v>87</v>
      </c>
      <c r="AY180" s="13" t="s">
        <v>122</v>
      </c>
      <c r="BE180" s="234">
        <f>IF(O180="základní",K180,0)</f>
        <v>0</v>
      </c>
      <c r="BF180" s="234">
        <f>IF(O180="snížená",K180,0)</f>
        <v>0</v>
      </c>
      <c r="BG180" s="234">
        <f>IF(O180="zákl. přenesená",K180,0)</f>
        <v>0</v>
      </c>
      <c r="BH180" s="234">
        <f>IF(O180="sníž. přenesená",K180,0)</f>
        <v>0</v>
      </c>
      <c r="BI180" s="234">
        <f>IF(O180="nulová",K180,0)</f>
        <v>0</v>
      </c>
      <c r="BJ180" s="13" t="s">
        <v>85</v>
      </c>
      <c r="BK180" s="234">
        <f>ROUND(P180*H180,2)</f>
        <v>0</v>
      </c>
      <c r="BL180" s="13" t="s">
        <v>130</v>
      </c>
      <c r="BM180" s="233" t="s">
        <v>257</v>
      </c>
    </row>
    <row r="181" s="1" customFormat="1">
      <c r="B181" s="34"/>
      <c r="C181" s="35"/>
      <c r="D181" s="235" t="s">
        <v>132</v>
      </c>
      <c r="E181" s="35"/>
      <c r="F181" s="236" t="s">
        <v>256</v>
      </c>
      <c r="G181" s="35"/>
      <c r="H181" s="35"/>
      <c r="I181" s="132"/>
      <c r="J181" s="132"/>
      <c r="K181" s="35"/>
      <c r="L181" s="35"/>
      <c r="M181" s="39"/>
      <c r="N181" s="237"/>
      <c r="O181" s="82"/>
      <c r="P181" s="82"/>
      <c r="Q181" s="82"/>
      <c r="R181" s="82"/>
      <c r="S181" s="82"/>
      <c r="T181" s="82"/>
      <c r="U181" s="82"/>
      <c r="V181" s="82"/>
      <c r="W181" s="82"/>
      <c r="X181" s="83"/>
      <c r="AT181" s="13" t="s">
        <v>132</v>
      </c>
      <c r="AU181" s="13" t="s">
        <v>87</v>
      </c>
    </row>
    <row r="182" s="1" customFormat="1" ht="24" customHeight="1">
      <c r="B182" s="34"/>
      <c r="C182" s="221" t="s">
        <v>258</v>
      </c>
      <c r="D182" s="221" t="s">
        <v>125</v>
      </c>
      <c r="E182" s="222" t="s">
        <v>259</v>
      </c>
      <c r="F182" s="223" t="s">
        <v>260</v>
      </c>
      <c r="G182" s="224" t="s">
        <v>128</v>
      </c>
      <c r="H182" s="225">
        <v>1</v>
      </c>
      <c r="I182" s="226"/>
      <c r="J182" s="226"/>
      <c r="K182" s="227">
        <f>ROUND(P182*H182,2)</f>
        <v>0</v>
      </c>
      <c r="L182" s="223" t="s">
        <v>129</v>
      </c>
      <c r="M182" s="39"/>
      <c r="N182" s="228" t="s">
        <v>1</v>
      </c>
      <c r="O182" s="229" t="s">
        <v>42</v>
      </c>
      <c r="P182" s="230">
        <f>I182+J182</f>
        <v>0</v>
      </c>
      <c r="Q182" s="230">
        <f>ROUND(I182*H182,2)</f>
        <v>0</v>
      </c>
      <c r="R182" s="230">
        <f>ROUND(J182*H182,2)</f>
        <v>0</v>
      </c>
      <c r="S182" s="82"/>
      <c r="T182" s="231">
        <f>S182*H182</f>
        <v>0</v>
      </c>
      <c r="U182" s="231">
        <v>0</v>
      </c>
      <c r="V182" s="231">
        <f>U182*H182</f>
        <v>0</v>
      </c>
      <c r="W182" s="231">
        <v>0</v>
      </c>
      <c r="X182" s="232">
        <f>W182*H182</f>
        <v>0</v>
      </c>
      <c r="AR182" s="233" t="s">
        <v>130</v>
      </c>
      <c r="AT182" s="233" t="s">
        <v>125</v>
      </c>
      <c r="AU182" s="233" t="s">
        <v>87</v>
      </c>
      <c r="AY182" s="13" t="s">
        <v>122</v>
      </c>
      <c r="BE182" s="234">
        <f>IF(O182="základní",K182,0)</f>
        <v>0</v>
      </c>
      <c r="BF182" s="234">
        <f>IF(O182="snížená",K182,0)</f>
        <v>0</v>
      </c>
      <c r="BG182" s="234">
        <f>IF(O182="zákl. přenesená",K182,0)</f>
        <v>0</v>
      </c>
      <c r="BH182" s="234">
        <f>IF(O182="sníž. přenesená",K182,0)</f>
        <v>0</v>
      </c>
      <c r="BI182" s="234">
        <f>IF(O182="nulová",K182,0)</f>
        <v>0</v>
      </c>
      <c r="BJ182" s="13" t="s">
        <v>85</v>
      </c>
      <c r="BK182" s="234">
        <f>ROUND(P182*H182,2)</f>
        <v>0</v>
      </c>
      <c r="BL182" s="13" t="s">
        <v>130</v>
      </c>
      <c r="BM182" s="233" t="s">
        <v>261</v>
      </c>
    </row>
    <row r="183" s="1" customFormat="1">
      <c r="B183" s="34"/>
      <c r="C183" s="35"/>
      <c r="D183" s="235" t="s">
        <v>132</v>
      </c>
      <c r="E183" s="35"/>
      <c r="F183" s="236" t="s">
        <v>262</v>
      </c>
      <c r="G183" s="35"/>
      <c r="H183" s="35"/>
      <c r="I183" s="132"/>
      <c r="J183" s="132"/>
      <c r="K183" s="35"/>
      <c r="L183" s="35"/>
      <c r="M183" s="39"/>
      <c r="N183" s="237"/>
      <c r="O183" s="82"/>
      <c r="P183" s="82"/>
      <c r="Q183" s="82"/>
      <c r="R183" s="82"/>
      <c r="S183" s="82"/>
      <c r="T183" s="82"/>
      <c r="U183" s="82"/>
      <c r="V183" s="82"/>
      <c r="W183" s="82"/>
      <c r="X183" s="83"/>
      <c r="AT183" s="13" t="s">
        <v>132</v>
      </c>
      <c r="AU183" s="13" t="s">
        <v>87</v>
      </c>
    </row>
    <row r="184" s="1" customFormat="1" ht="24" customHeight="1">
      <c r="B184" s="34"/>
      <c r="C184" s="221" t="s">
        <v>263</v>
      </c>
      <c r="D184" s="221" t="s">
        <v>125</v>
      </c>
      <c r="E184" s="222" t="s">
        <v>264</v>
      </c>
      <c r="F184" s="223" t="s">
        <v>265</v>
      </c>
      <c r="G184" s="224" t="s">
        <v>128</v>
      </c>
      <c r="H184" s="225">
        <v>1</v>
      </c>
      <c r="I184" s="226"/>
      <c r="J184" s="226"/>
      <c r="K184" s="227">
        <f>ROUND(P184*H184,2)</f>
        <v>0</v>
      </c>
      <c r="L184" s="223" t="s">
        <v>129</v>
      </c>
      <c r="M184" s="39"/>
      <c r="N184" s="228" t="s">
        <v>1</v>
      </c>
      <c r="O184" s="229" t="s">
        <v>42</v>
      </c>
      <c r="P184" s="230">
        <f>I184+J184</f>
        <v>0</v>
      </c>
      <c r="Q184" s="230">
        <f>ROUND(I184*H184,2)</f>
        <v>0</v>
      </c>
      <c r="R184" s="230">
        <f>ROUND(J184*H184,2)</f>
        <v>0</v>
      </c>
      <c r="S184" s="82"/>
      <c r="T184" s="231">
        <f>S184*H184</f>
        <v>0</v>
      </c>
      <c r="U184" s="231">
        <v>0</v>
      </c>
      <c r="V184" s="231">
        <f>U184*H184</f>
        <v>0</v>
      </c>
      <c r="W184" s="231">
        <v>0</v>
      </c>
      <c r="X184" s="232">
        <f>W184*H184</f>
        <v>0</v>
      </c>
      <c r="AR184" s="233" t="s">
        <v>130</v>
      </c>
      <c r="AT184" s="233" t="s">
        <v>125</v>
      </c>
      <c r="AU184" s="233" t="s">
        <v>87</v>
      </c>
      <c r="AY184" s="13" t="s">
        <v>122</v>
      </c>
      <c r="BE184" s="234">
        <f>IF(O184="základní",K184,0)</f>
        <v>0</v>
      </c>
      <c r="BF184" s="234">
        <f>IF(O184="snížená",K184,0)</f>
        <v>0</v>
      </c>
      <c r="BG184" s="234">
        <f>IF(O184="zákl. přenesená",K184,0)</f>
        <v>0</v>
      </c>
      <c r="BH184" s="234">
        <f>IF(O184="sníž. přenesená",K184,0)</f>
        <v>0</v>
      </c>
      <c r="BI184" s="234">
        <f>IF(O184="nulová",K184,0)</f>
        <v>0</v>
      </c>
      <c r="BJ184" s="13" t="s">
        <v>85</v>
      </c>
      <c r="BK184" s="234">
        <f>ROUND(P184*H184,2)</f>
        <v>0</v>
      </c>
      <c r="BL184" s="13" t="s">
        <v>130</v>
      </c>
      <c r="BM184" s="233" t="s">
        <v>266</v>
      </c>
    </row>
    <row r="185" s="1" customFormat="1">
      <c r="B185" s="34"/>
      <c r="C185" s="35"/>
      <c r="D185" s="235" t="s">
        <v>132</v>
      </c>
      <c r="E185" s="35"/>
      <c r="F185" s="236" t="s">
        <v>267</v>
      </c>
      <c r="G185" s="35"/>
      <c r="H185" s="35"/>
      <c r="I185" s="132"/>
      <c r="J185" s="132"/>
      <c r="K185" s="35"/>
      <c r="L185" s="35"/>
      <c r="M185" s="39"/>
      <c r="N185" s="237"/>
      <c r="O185" s="82"/>
      <c r="P185" s="82"/>
      <c r="Q185" s="82"/>
      <c r="R185" s="82"/>
      <c r="S185" s="82"/>
      <c r="T185" s="82"/>
      <c r="U185" s="82"/>
      <c r="V185" s="82"/>
      <c r="W185" s="82"/>
      <c r="X185" s="83"/>
      <c r="AT185" s="13" t="s">
        <v>132</v>
      </c>
      <c r="AU185" s="13" t="s">
        <v>87</v>
      </c>
    </row>
    <row r="186" s="1" customFormat="1" ht="24" customHeight="1">
      <c r="B186" s="34"/>
      <c r="C186" s="238" t="s">
        <v>268</v>
      </c>
      <c r="D186" s="238" t="s">
        <v>119</v>
      </c>
      <c r="E186" s="239" t="s">
        <v>269</v>
      </c>
      <c r="F186" s="240" t="s">
        <v>270</v>
      </c>
      <c r="G186" s="241" t="s">
        <v>128</v>
      </c>
      <c r="H186" s="242">
        <v>1</v>
      </c>
      <c r="I186" s="243"/>
      <c r="J186" s="244"/>
      <c r="K186" s="245">
        <f>ROUND(P186*H186,2)</f>
        <v>0</v>
      </c>
      <c r="L186" s="240" t="s">
        <v>1</v>
      </c>
      <c r="M186" s="246"/>
      <c r="N186" s="247" t="s">
        <v>1</v>
      </c>
      <c r="O186" s="229" t="s">
        <v>42</v>
      </c>
      <c r="P186" s="230">
        <f>I186+J186</f>
        <v>0</v>
      </c>
      <c r="Q186" s="230">
        <f>ROUND(I186*H186,2)</f>
        <v>0</v>
      </c>
      <c r="R186" s="230">
        <f>ROUND(J186*H186,2)</f>
        <v>0</v>
      </c>
      <c r="S186" s="82"/>
      <c r="T186" s="231">
        <f>S186*H186</f>
        <v>0</v>
      </c>
      <c r="U186" s="231">
        <v>0</v>
      </c>
      <c r="V186" s="231">
        <f>U186*H186</f>
        <v>0</v>
      </c>
      <c r="W186" s="231">
        <v>0</v>
      </c>
      <c r="X186" s="232">
        <f>W186*H186</f>
        <v>0</v>
      </c>
      <c r="AR186" s="233" t="s">
        <v>150</v>
      </c>
      <c r="AT186" s="233" t="s">
        <v>119</v>
      </c>
      <c r="AU186" s="233" t="s">
        <v>87</v>
      </c>
      <c r="AY186" s="13" t="s">
        <v>122</v>
      </c>
      <c r="BE186" s="234">
        <f>IF(O186="základní",K186,0)</f>
        <v>0</v>
      </c>
      <c r="BF186" s="234">
        <f>IF(O186="snížená",K186,0)</f>
        <v>0</v>
      </c>
      <c r="BG186" s="234">
        <f>IF(O186="zákl. přenesená",K186,0)</f>
        <v>0</v>
      </c>
      <c r="BH186" s="234">
        <f>IF(O186="sníž. přenesená",K186,0)</f>
        <v>0</v>
      </c>
      <c r="BI186" s="234">
        <f>IF(O186="nulová",K186,0)</f>
        <v>0</v>
      </c>
      <c r="BJ186" s="13" t="s">
        <v>85</v>
      </c>
      <c r="BK186" s="234">
        <f>ROUND(P186*H186,2)</f>
        <v>0</v>
      </c>
      <c r="BL186" s="13" t="s">
        <v>130</v>
      </c>
      <c r="BM186" s="233" t="s">
        <v>271</v>
      </c>
    </row>
    <row r="187" s="1" customFormat="1">
      <c r="B187" s="34"/>
      <c r="C187" s="35"/>
      <c r="D187" s="235" t="s">
        <v>132</v>
      </c>
      <c r="E187" s="35"/>
      <c r="F187" s="236" t="s">
        <v>272</v>
      </c>
      <c r="G187" s="35"/>
      <c r="H187" s="35"/>
      <c r="I187" s="132"/>
      <c r="J187" s="132"/>
      <c r="K187" s="35"/>
      <c r="L187" s="35"/>
      <c r="M187" s="39"/>
      <c r="N187" s="237"/>
      <c r="O187" s="82"/>
      <c r="P187" s="82"/>
      <c r="Q187" s="82"/>
      <c r="R187" s="82"/>
      <c r="S187" s="82"/>
      <c r="T187" s="82"/>
      <c r="U187" s="82"/>
      <c r="V187" s="82"/>
      <c r="W187" s="82"/>
      <c r="X187" s="83"/>
      <c r="AT187" s="13" t="s">
        <v>132</v>
      </c>
      <c r="AU187" s="13" t="s">
        <v>87</v>
      </c>
    </row>
    <row r="188" s="1" customFormat="1" ht="24" customHeight="1">
      <c r="B188" s="34"/>
      <c r="C188" s="238" t="s">
        <v>273</v>
      </c>
      <c r="D188" s="238" t="s">
        <v>119</v>
      </c>
      <c r="E188" s="239" t="s">
        <v>274</v>
      </c>
      <c r="F188" s="240" t="s">
        <v>275</v>
      </c>
      <c r="G188" s="241" t="s">
        <v>128</v>
      </c>
      <c r="H188" s="242">
        <v>1</v>
      </c>
      <c r="I188" s="243"/>
      <c r="J188" s="244"/>
      <c r="K188" s="245">
        <f>ROUND(P188*H188,2)</f>
        <v>0</v>
      </c>
      <c r="L188" s="240" t="s">
        <v>1</v>
      </c>
      <c r="M188" s="246"/>
      <c r="N188" s="247" t="s">
        <v>1</v>
      </c>
      <c r="O188" s="229" t="s">
        <v>42</v>
      </c>
      <c r="P188" s="230">
        <f>I188+J188</f>
        <v>0</v>
      </c>
      <c r="Q188" s="230">
        <f>ROUND(I188*H188,2)</f>
        <v>0</v>
      </c>
      <c r="R188" s="230">
        <f>ROUND(J188*H188,2)</f>
        <v>0</v>
      </c>
      <c r="S188" s="82"/>
      <c r="T188" s="231">
        <f>S188*H188</f>
        <v>0</v>
      </c>
      <c r="U188" s="231">
        <v>0</v>
      </c>
      <c r="V188" s="231">
        <f>U188*H188</f>
        <v>0</v>
      </c>
      <c r="W188" s="231">
        <v>0</v>
      </c>
      <c r="X188" s="232">
        <f>W188*H188</f>
        <v>0</v>
      </c>
      <c r="AR188" s="233" t="s">
        <v>150</v>
      </c>
      <c r="AT188" s="233" t="s">
        <v>119</v>
      </c>
      <c r="AU188" s="233" t="s">
        <v>87</v>
      </c>
      <c r="AY188" s="13" t="s">
        <v>122</v>
      </c>
      <c r="BE188" s="234">
        <f>IF(O188="základní",K188,0)</f>
        <v>0</v>
      </c>
      <c r="BF188" s="234">
        <f>IF(O188="snížená",K188,0)</f>
        <v>0</v>
      </c>
      <c r="BG188" s="234">
        <f>IF(O188="zákl. přenesená",K188,0)</f>
        <v>0</v>
      </c>
      <c r="BH188" s="234">
        <f>IF(O188="sníž. přenesená",K188,0)</f>
        <v>0</v>
      </c>
      <c r="BI188" s="234">
        <f>IF(O188="nulová",K188,0)</f>
        <v>0</v>
      </c>
      <c r="BJ188" s="13" t="s">
        <v>85</v>
      </c>
      <c r="BK188" s="234">
        <f>ROUND(P188*H188,2)</f>
        <v>0</v>
      </c>
      <c r="BL188" s="13" t="s">
        <v>130</v>
      </c>
      <c r="BM188" s="233" t="s">
        <v>276</v>
      </c>
    </row>
    <row r="189" s="1" customFormat="1">
      <c r="B189" s="34"/>
      <c r="C189" s="35"/>
      <c r="D189" s="235" t="s">
        <v>132</v>
      </c>
      <c r="E189" s="35"/>
      <c r="F189" s="236" t="s">
        <v>277</v>
      </c>
      <c r="G189" s="35"/>
      <c r="H189" s="35"/>
      <c r="I189" s="132"/>
      <c r="J189" s="132"/>
      <c r="K189" s="35"/>
      <c r="L189" s="35"/>
      <c r="M189" s="39"/>
      <c r="N189" s="237"/>
      <c r="O189" s="82"/>
      <c r="P189" s="82"/>
      <c r="Q189" s="82"/>
      <c r="R189" s="82"/>
      <c r="S189" s="82"/>
      <c r="T189" s="82"/>
      <c r="U189" s="82"/>
      <c r="V189" s="82"/>
      <c r="W189" s="82"/>
      <c r="X189" s="83"/>
      <c r="AT189" s="13" t="s">
        <v>132</v>
      </c>
      <c r="AU189" s="13" t="s">
        <v>87</v>
      </c>
    </row>
    <row r="190" s="1" customFormat="1" ht="24" customHeight="1">
      <c r="B190" s="34"/>
      <c r="C190" s="221" t="s">
        <v>278</v>
      </c>
      <c r="D190" s="221" t="s">
        <v>125</v>
      </c>
      <c r="E190" s="222" t="s">
        <v>279</v>
      </c>
      <c r="F190" s="223" t="s">
        <v>280</v>
      </c>
      <c r="G190" s="224" t="s">
        <v>128</v>
      </c>
      <c r="H190" s="225">
        <v>1</v>
      </c>
      <c r="I190" s="226"/>
      <c r="J190" s="226"/>
      <c r="K190" s="227">
        <f>ROUND(P190*H190,2)</f>
        <v>0</v>
      </c>
      <c r="L190" s="223" t="s">
        <v>129</v>
      </c>
      <c r="M190" s="39"/>
      <c r="N190" s="228" t="s">
        <v>1</v>
      </c>
      <c r="O190" s="229" t="s">
        <v>42</v>
      </c>
      <c r="P190" s="230">
        <f>I190+J190</f>
        <v>0</v>
      </c>
      <c r="Q190" s="230">
        <f>ROUND(I190*H190,2)</f>
        <v>0</v>
      </c>
      <c r="R190" s="230">
        <f>ROUND(J190*H190,2)</f>
        <v>0</v>
      </c>
      <c r="S190" s="82"/>
      <c r="T190" s="231">
        <f>S190*H190</f>
        <v>0</v>
      </c>
      <c r="U190" s="231">
        <v>0</v>
      </c>
      <c r="V190" s="231">
        <f>U190*H190</f>
        <v>0</v>
      </c>
      <c r="W190" s="231">
        <v>0</v>
      </c>
      <c r="X190" s="232">
        <f>W190*H190</f>
        <v>0</v>
      </c>
      <c r="AR190" s="233" t="s">
        <v>130</v>
      </c>
      <c r="AT190" s="233" t="s">
        <v>125</v>
      </c>
      <c r="AU190" s="233" t="s">
        <v>87</v>
      </c>
      <c r="AY190" s="13" t="s">
        <v>122</v>
      </c>
      <c r="BE190" s="234">
        <f>IF(O190="základní",K190,0)</f>
        <v>0</v>
      </c>
      <c r="BF190" s="234">
        <f>IF(O190="snížená",K190,0)</f>
        <v>0</v>
      </c>
      <c r="BG190" s="234">
        <f>IF(O190="zákl. přenesená",K190,0)</f>
        <v>0</v>
      </c>
      <c r="BH190" s="234">
        <f>IF(O190="sníž. přenesená",K190,0)</f>
        <v>0</v>
      </c>
      <c r="BI190" s="234">
        <f>IF(O190="nulová",K190,0)</f>
        <v>0</v>
      </c>
      <c r="BJ190" s="13" t="s">
        <v>85</v>
      </c>
      <c r="BK190" s="234">
        <f>ROUND(P190*H190,2)</f>
        <v>0</v>
      </c>
      <c r="BL190" s="13" t="s">
        <v>130</v>
      </c>
      <c r="BM190" s="233" t="s">
        <v>281</v>
      </c>
    </row>
    <row r="191" s="1" customFormat="1">
      <c r="B191" s="34"/>
      <c r="C191" s="35"/>
      <c r="D191" s="235" t="s">
        <v>132</v>
      </c>
      <c r="E191" s="35"/>
      <c r="F191" s="236" t="s">
        <v>282</v>
      </c>
      <c r="G191" s="35"/>
      <c r="H191" s="35"/>
      <c r="I191" s="132"/>
      <c r="J191" s="132"/>
      <c r="K191" s="35"/>
      <c r="L191" s="35"/>
      <c r="M191" s="39"/>
      <c r="N191" s="249"/>
      <c r="O191" s="250"/>
      <c r="P191" s="250"/>
      <c r="Q191" s="250"/>
      <c r="R191" s="250"/>
      <c r="S191" s="250"/>
      <c r="T191" s="250"/>
      <c r="U191" s="250"/>
      <c r="V191" s="250"/>
      <c r="W191" s="250"/>
      <c r="X191" s="251"/>
      <c r="AT191" s="13" t="s">
        <v>132</v>
      </c>
      <c r="AU191" s="13" t="s">
        <v>87</v>
      </c>
    </row>
    <row r="192" s="1" customFormat="1" ht="6.96" customHeight="1">
      <c r="B192" s="57"/>
      <c r="C192" s="58"/>
      <c r="D192" s="58"/>
      <c r="E192" s="58"/>
      <c r="F192" s="58"/>
      <c r="G192" s="58"/>
      <c r="H192" s="58"/>
      <c r="I192" s="167"/>
      <c r="J192" s="167"/>
      <c r="K192" s="58"/>
      <c r="L192" s="58"/>
      <c r="M192" s="39"/>
    </row>
  </sheetData>
  <sheetProtection sheet="1" autoFilter="0" formatColumns="0" formatRows="0" objects="1" scenarios="1" spinCount="100000" saltValue="49FB0X5eZrG8Eh/inSPH4/9YY6RPRBosmyPsi2kpOxaujibQ3roCmfT31I+WIQTKtiLbomeKURQIcOMQF6Ynng==" hashValue="pWyEQuIUdi5mocN2s4znLUdpmRfhWMGdlrMKy3lQLQRfj9vroi61r/FxyP8uRro/wsJlga8RXaY+Mg+Ghr+lXw==" algorithmName="SHA-512" password="CC35"/>
  <autoFilter ref="C117:L19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Gorbačov Alexandr</dc:creator>
  <cp:lastModifiedBy>Gorbačov Alexandr</cp:lastModifiedBy>
  <dcterms:created xsi:type="dcterms:W3CDTF">2019-06-25T12:46:26Z</dcterms:created>
  <dcterms:modified xsi:type="dcterms:W3CDTF">2019-06-25T12:46:28Z</dcterms:modified>
</cp:coreProperties>
</file>